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9"/>
  <workbookPr date1904="1"/>
  <mc:AlternateContent xmlns:mc="http://schemas.openxmlformats.org/markup-compatibility/2006">
    <mc:Choice Requires="x15">
      <x15ac:absPath xmlns:x15ac="http://schemas.microsoft.com/office/spreadsheetml/2010/11/ac" url="D:\あやせ輪の基金\2019-2025\2025　第25回\"/>
    </mc:Choice>
  </mc:AlternateContent>
  <xr:revisionPtr revIDLastSave="0" documentId="13_ncr:1_{FF8C2AAA-D68E-4652-8D73-40F2374881B9}" xr6:coauthVersionLast="47" xr6:coauthVersionMax="47" xr10:uidLastSave="{00000000-0000-0000-0000-000000000000}"/>
  <workbookProtection lockStructure="1"/>
  <bookViews>
    <workbookView xWindow="-108" yWindow="-108" windowWidth="23256" windowHeight="12456" activeTab="5" xr2:uid="{00000000-000D-0000-FFFF-FFFF00000000}"/>
  </bookViews>
  <sheets>
    <sheet name="基本情報" sheetId="9" r:id="rId1"/>
    <sheet name="会計表紙" sheetId="4" r:id="rId2"/>
    <sheet name="出納帳" sheetId="2" r:id="rId3"/>
    <sheet name="協賛者一覧" sheetId="1" r:id="rId4"/>
    <sheet name="収支報告書" sheetId="3" r:id="rId5"/>
    <sheet name="証憑綴表紙" sheetId="5" r:id="rId6"/>
    <sheet name="金種票" sheetId="6" r:id="rId7"/>
  </sheets>
  <definedNames>
    <definedName name="_xlnm._FilterDatabase" localSheetId="3" hidden="1">協賛者一覧!$A$2:$E$27</definedName>
    <definedName name="_xlnm._FilterDatabase" localSheetId="2" hidden="1">出納帳!$C$1:$C$91</definedName>
    <definedName name="_xlnm.Print_Area" localSheetId="6">金種票!$A$1:$E$20</definedName>
    <definedName name="_xlnm.Print_Titles" localSheetId="3">協賛者一覧!$1:$2</definedName>
    <definedName name="_xlnm.Print_Titles" localSheetId="2">出納帳!$1:$4</definedName>
    <definedName name="科目">収支報告書!$B$9:$B$23</definedName>
    <definedName name="開始日">基本情報!$J$8</definedName>
    <definedName name="協賛金収入">収支報告書!$B$9:$B$22</definedName>
    <definedName name="終了日">基本情報!$L$8</definedName>
    <definedName name="片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3" l="1"/>
  <c r="E21" i="3"/>
  <c r="E20" i="3"/>
  <c r="E22" i="3"/>
  <c r="E16" i="3"/>
  <c r="E15" i="3"/>
  <c r="E18" i="3"/>
  <c r="E17" i="3"/>
  <c r="E14" i="3"/>
  <c r="E19" i="3"/>
  <c r="G92" i="2"/>
  <c r="G63" i="2"/>
  <c r="F62" i="2"/>
  <c r="G62" i="2"/>
  <c r="G34" i="2"/>
  <c r="G33" i="2"/>
  <c r="F33" i="2"/>
  <c r="H117" i="2" l="1"/>
  <c r="H116" i="2"/>
  <c r="G120" i="2"/>
  <c r="H119" i="2"/>
  <c r="H118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A31" i="5" l="1"/>
  <c r="A30" i="5"/>
  <c r="D5" i="3"/>
  <c r="B5" i="3"/>
  <c r="B2" i="2"/>
  <c r="C2" i="2"/>
  <c r="B1" i="2"/>
  <c r="C1" i="2"/>
  <c r="D24" i="4"/>
  <c r="D23" i="4"/>
  <c r="E24" i="4"/>
  <c r="E23" i="4"/>
  <c r="H5" i="2"/>
  <c r="E26" i="3"/>
  <c r="E10" i="3"/>
  <c r="E11" i="3"/>
  <c r="E9" i="3"/>
  <c r="C19" i="6"/>
  <c r="B2" i="6"/>
  <c r="A6" i="4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A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E3" i="1" s="1"/>
  <c r="H54" i="1"/>
  <c r="D54" i="1"/>
  <c r="A40" i="4"/>
  <c r="A3" i="3"/>
  <c r="A1" i="1" s="1"/>
  <c r="H28" i="1"/>
  <c r="G1" i="2"/>
  <c r="H2" i="2"/>
  <c r="D28" i="1"/>
  <c r="D6" i="6"/>
  <c r="D7" i="6"/>
  <c r="D8" i="6"/>
  <c r="D9" i="6"/>
  <c r="D10" i="6"/>
  <c r="D11" i="6"/>
  <c r="D12" i="6"/>
  <c r="D13" i="6"/>
  <c r="D14" i="6"/>
  <c r="D15" i="6" l="1"/>
  <c r="D17" i="6" s="1"/>
  <c r="G91" i="2"/>
  <c r="H6" i="2"/>
  <c r="E24" i="3"/>
  <c r="E12" i="3"/>
  <c r="A6" i="5"/>
  <c r="H7" i="2" l="1"/>
  <c r="E25" i="3"/>
  <c r="E27" i="3" s="1"/>
  <c r="H8" i="2" l="1"/>
  <c r="H9" i="2" l="1"/>
  <c r="H10" i="2" l="1"/>
  <c r="H11" i="2" s="1"/>
  <c r="H12" i="2" s="1"/>
  <c r="H13" i="2" s="1"/>
  <c r="H14" i="2" s="1"/>
  <c r="H15" i="2" s="1"/>
  <c r="H16" i="2" s="1"/>
  <c r="H17" i="2" l="1"/>
  <c r="H18" i="2" l="1"/>
  <c r="H19" i="2" l="1"/>
  <c r="H20" i="2" l="1"/>
  <c r="H21" i="2" l="1"/>
  <c r="H22" i="2" l="1"/>
  <c r="H23" i="2" l="1"/>
  <c r="H24" i="2" l="1"/>
  <c r="H25" i="2" s="1"/>
  <c r="H26" i="2" l="1"/>
  <c r="H27" i="2" s="1"/>
  <c r="H28" i="2" l="1"/>
  <c r="H29" i="2" l="1"/>
  <c r="H30" i="2" s="1"/>
  <c r="H31" i="2" l="1"/>
  <c r="H32" i="2" s="1"/>
  <c r="H34" i="2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F34" i="2"/>
  <c r="F63" i="2"/>
  <c r="H63" i="2" l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F91" i="2"/>
  <c r="F92" i="2" s="1"/>
  <c r="F120" i="2" l="1"/>
  <c r="H92" i="2"/>
  <c r="H93" i="2" s="1"/>
  <c r="H94" i="2" s="1"/>
  <c r="H95" i="2" s="1"/>
  <c r="H96" i="2" s="1"/>
  <c r="H97" i="2" s="1"/>
</calcChain>
</file>

<file path=xl/sharedStrings.xml><?xml version="1.0" encoding="utf-8"?>
<sst xmlns="http://schemas.openxmlformats.org/spreadsheetml/2006/main" count="403" uniqueCount="267">
  <si>
    <t>監査役</t>
    <rPh sb="0" eb="2">
      <t>カンサ</t>
    </rPh>
    <rPh sb="2" eb="3">
      <t>ヤク</t>
    </rPh>
    <phoneticPr fontId="2"/>
  </si>
  <si>
    <t>印</t>
    <rPh sb="0" eb="1">
      <t>イン</t>
    </rPh>
    <phoneticPr fontId="2"/>
  </si>
  <si>
    <t>証憑書類</t>
    <rPh sb="0" eb="1">
      <t>ショウ</t>
    </rPh>
    <rPh sb="1" eb="2">
      <t>ツ</t>
    </rPh>
    <rPh sb="2" eb="4">
      <t>ショルイ</t>
    </rPh>
    <phoneticPr fontId="2"/>
  </si>
  <si>
    <t>から</t>
    <phoneticPr fontId="2"/>
  </si>
  <si>
    <t>収入の部</t>
    <rPh sb="0" eb="2">
      <t>シュウニュウ</t>
    </rPh>
    <rPh sb="3" eb="4">
      <t>ブ</t>
    </rPh>
    <phoneticPr fontId="2"/>
  </si>
  <si>
    <t>科目</t>
    <rPh sb="0" eb="2">
      <t>カモクベツ</t>
    </rPh>
    <phoneticPr fontId="2"/>
  </si>
  <si>
    <t>金額</t>
    <rPh sb="0" eb="2">
      <t>キンガク</t>
    </rPh>
    <phoneticPr fontId="2"/>
  </si>
  <si>
    <t>協賛金収入</t>
    <rPh sb="0" eb="5">
      <t>キョウサンキンシュウニュウ</t>
    </rPh>
    <phoneticPr fontId="2"/>
  </si>
  <si>
    <t>利息収入</t>
    <rPh sb="0" eb="4">
      <t>リソクシュウニュウ</t>
    </rPh>
    <phoneticPr fontId="2"/>
  </si>
  <si>
    <t>収入合計</t>
    <rPh sb="0" eb="4">
      <t>シュウニュウゴウケイ</t>
    </rPh>
    <phoneticPr fontId="2"/>
  </si>
  <si>
    <t>支出の部</t>
    <rPh sb="0" eb="2">
      <t>シシュツ</t>
    </rPh>
    <rPh sb="3" eb="4">
      <t>ブ</t>
    </rPh>
    <phoneticPr fontId="2"/>
  </si>
  <si>
    <t>会場費</t>
    <rPh sb="0" eb="3">
      <t>カイジョウヒ</t>
    </rPh>
    <phoneticPr fontId="2"/>
  </si>
  <si>
    <t>審査費</t>
    <rPh sb="0" eb="3">
      <t>シンサヒ</t>
    </rPh>
    <phoneticPr fontId="2"/>
  </si>
  <si>
    <t>賞品代</t>
    <rPh sb="0" eb="3">
      <t>ショウヒンダイ</t>
    </rPh>
    <phoneticPr fontId="2"/>
  </si>
  <si>
    <t>雑費</t>
    <rPh sb="0" eb="2">
      <t>ザッピ</t>
    </rPh>
    <phoneticPr fontId="2"/>
  </si>
  <si>
    <t>支出合計</t>
    <rPh sb="0" eb="4">
      <t>シシュツゴウケイ</t>
    </rPh>
    <phoneticPr fontId="2"/>
  </si>
  <si>
    <t>収支差額</t>
    <rPh sb="0" eb="2">
      <t>シュウシＺ</t>
    </rPh>
    <rPh sb="2" eb="4">
      <t>サガク</t>
    </rPh>
    <phoneticPr fontId="2"/>
  </si>
  <si>
    <t>以上監査の結果、その正確なることを認めます。</t>
    <rPh sb="0" eb="2">
      <t>イジョウ</t>
    </rPh>
    <rPh sb="2" eb="4">
      <t>カンサ</t>
    </rPh>
    <rPh sb="5" eb="7">
      <t>ケッカ</t>
    </rPh>
    <rPh sb="10" eb="12">
      <t>セイカク</t>
    </rPh>
    <rPh sb="17" eb="18">
      <t>ミト</t>
    </rPh>
    <phoneticPr fontId="2"/>
  </si>
  <si>
    <t>収支先</t>
    <rPh sb="0" eb="2">
      <t>シュウシ</t>
    </rPh>
    <rPh sb="2" eb="3">
      <t>サキ</t>
    </rPh>
    <phoneticPr fontId="2"/>
  </si>
  <si>
    <t>金銭出納帳</t>
    <rPh sb="0" eb="5">
      <t>キンセンスイトウチョウ</t>
    </rPh>
    <phoneticPr fontId="2"/>
  </si>
  <si>
    <t>月日</t>
    <rPh sb="0" eb="2">
      <t>ツキヒ</t>
    </rPh>
    <phoneticPr fontId="2"/>
  </si>
  <si>
    <t>収入金額</t>
    <rPh sb="0" eb="4">
      <t>シュウニュウキンガク</t>
    </rPh>
    <phoneticPr fontId="2"/>
  </si>
  <si>
    <t>支出金額</t>
    <rPh sb="0" eb="4">
      <t>シシュツキンガク</t>
    </rPh>
    <phoneticPr fontId="2"/>
  </si>
  <si>
    <t>残高</t>
    <rPh sb="0" eb="2">
      <t>ザンダカ</t>
    </rPh>
    <phoneticPr fontId="2"/>
  </si>
  <si>
    <t>摘要</t>
    <rPh sb="0" eb="2">
      <t>テキヨウ</t>
    </rPh>
    <phoneticPr fontId="2"/>
  </si>
  <si>
    <t>氏名</t>
    <rPh sb="0" eb="2">
      <t>シメイ</t>
    </rPh>
    <phoneticPr fontId="2"/>
  </si>
  <si>
    <t>科目</t>
    <rPh sb="0" eb="2">
      <t>カモク</t>
    </rPh>
    <phoneticPr fontId="2"/>
  </si>
  <si>
    <t>住所</t>
    <rPh sb="0" eb="2">
      <t>ジュウショ</t>
    </rPh>
    <phoneticPr fontId="2"/>
  </si>
  <si>
    <t>合計</t>
    <rPh sb="0" eb="2">
      <t>ゴウケイ</t>
    </rPh>
    <phoneticPr fontId="2"/>
  </si>
  <si>
    <t>会計期間</t>
    <rPh sb="0" eb="2">
      <t>カイケイ</t>
    </rPh>
    <rPh sb="2" eb="4">
      <t>キカン</t>
    </rPh>
    <phoneticPr fontId="3"/>
  </si>
  <si>
    <t>繰越し残高</t>
  </si>
  <si>
    <t>合計</t>
  </si>
  <si>
    <t>会計名称</t>
    <rPh sb="0" eb="2">
      <t>カイケイ</t>
    </rPh>
    <rPh sb="2" eb="4">
      <t>メイショウ</t>
    </rPh>
    <phoneticPr fontId="3"/>
  </si>
  <si>
    <t>会計担当者氏名</t>
    <rPh sb="0" eb="2">
      <t>カイケイ</t>
    </rPh>
    <rPh sb="2" eb="5">
      <t>タントウシャ</t>
    </rPh>
    <rPh sb="5" eb="7">
      <t>シメイ</t>
    </rPh>
    <phoneticPr fontId="3"/>
  </si>
  <si>
    <t>担当者：</t>
    <rPh sb="0" eb="2">
      <t>タントウ</t>
    </rPh>
    <rPh sb="2" eb="3">
      <t>シャ</t>
    </rPh>
    <phoneticPr fontId="2"/>
  </si>
  <si>
    <t>開催回数</t>
    <rPh sb="0" eb="2">
      <t>カイサイ</t>
    </rPh>
    <rPh sb="2" eb="4">
      <t>カイスウ</t>
    </rPh>
    <phoneticPr fontId="3"/>
  </si>
  <si>
    <t>回</t>
    <rPh sb="0" eb="1">
      <t>カイ</t>
    </rPh>
    <phoneticPr fontId="3"/>
  </si>
  <si>
    <t>第</t>
    <rPh sb="0" eb="1">
      <t>ダイ</t>
    </rPh>
    <phoneticPr fontId="3"/>
  </si>
  <si>
    <t>収支計算書</t>
    <rPh sb="0" eb="2">
      <t>シュウシ</t>
    </rPh>
    <rPh sb="2" eb="4">
      <t>ケイサン</t>
    </rPh>
    <rPh sb="4" eb="5">
      <t>ショ</t>
    </rPh>
    <phoneticPr fontId="2"/>
  </si>
  <si>
    <t>雑収入</t>
    <rPh sb="0" eb="3">
      <t>ザッシュウニュウ</t>
    </rPh>
    <phoneticPr fontId="2"/>
  </si>
  <si>
    <t>金種</t>
    <rPh sb="0" eb="2">
      <t>キンシュ</t>
    </rPh>
    <phoneticPr fontId="3"/>
  </si>
  <si>
    <t>枚数</t>
    <rPh sb="0" eb="2">
      <t>マイスウ</t>
    </rPh>
    <phoneticPr fontId="3"/>
  </si>
  <si>
    <t>金額</t>
    <rPh sb="0" eb="2">
      <t>キンガク</t>
    </rPh>
    <phoneticPr fontId="3"/>
  </si>
  <si>
    <t>現預金合計</t>
    <rPh sb="0" eb="1">
      <t>ゲン</t>
    </rPh>
    <rPh sb="1" eb="3">
      <t>ヨキン</t>
    </rPh>
    <rPh sb="3" eb="5">
      <t>ゴウケイ</t>
    </rPh>
    <phoneticPr fontId="3"/>
  </si>
  <si>
    <t>預金残高</t>
    <rPh sb="0" eb="2">
      <t>ヨキン</t>
    </rPh>
    <rPh sb="2" eb="4">
      <t>ザンダカ</t>
    </rPh>
    <phoneticPr fontId="3"/>
  </si>
  <si>
    <t>年月日</t>
    <rPh sb="0" eb="1">
      <t>ネン</t>
    </rPh>
    <rPh sb="1" eb="2">
      <t>ツキ</t>
    </rPh>
    <rPh sb="2" eb="3">
      <t>ヒ</t>
    </rPh>
    <phoneticPr fontId="3"/>
  </si>
  <si>
    <t>現金合計</t>
    <rPh sb="0" eb="2">
      <t>ゲンキン</t>
    </rPh>
    <rPh sb="2" eb="4">
      <t>ゴウケイ</t>
    </rPh>
    <phoneticPr fontId="3"/>
  </si>
  <si>
    <t>番号</t>
    <rPh sb="0" eb="2">
      <t>バンゴウ</t>
    </rPh>
    <phoneticPr fontId="2"/>
  </si>
  <si>
    <t>記入例</t>
    <rPh sb="0" eb="2">
      <t>キニュウ</t>
    </rPh>
    <rPh sb="2" eb="3">
      <t>レイ</t>
    </rPh>
    <phoneticPr fontId="3"/>
  </si>
  <si>
    <t>から</t>
    <phoneticPr fontId="3"/>
  </si>
  <si>
    <t>まで</t>
    <phoneticPr fontId="3"/>
  </si>
  <si>
    <t>広報費</t>
    <rPh sb="0" eb="2">
      <t>コウホウ</t>
    </rPh>
    <rPh sb="2" eb="3">
      <t>ヒ</t>
    </rPh>
    <phoneticPr fontId="2"/>
  </si>
  <si>
    <t>会議費</t>
    <rPh sb="0" eb="2">
      <t>カイギ</t>
    </rPh>
    <rPh sb="2" eb="3">
      <t>ヒ</t>
    </rPh>
    <phoneticPr fontId="2"/>
  </si>
  <si>
    <t>事務費</t>
    <rPh sb="0" eb="3">
      <t>ジムヒ</t>
    </rPh>
    <phoneticPr fontId="2"/>
  </si>
  <si>
    <t>送料</t>
    <rPh sb="0" eb="2">
      <t>ソウリョウ</t>
    </rPh>
    <phoneticPr fontId="2"/>
  </si>
  <si>
    <t>MOA美術館熱海児童作品展</t>
    <rPh sb="3" eb="6">
      <t>ビジュツカン</t>
    </rPh>
    <rPh sb="6" eb="8">
      <t>アタミ</t>
    </rPh>
    <rPh sb="8" eb="10">
      <t>ジドウ</t>
    </rPh>
    <rPh sb="10" eb="13">
      <t>サクヒンテン</t>
    </rPh>
    <phoneticPr fontId="3"/>
  </si>
  <si>
    <t>熱海　桃太郎</t>
    <rPh sb="0" eb="2">
      <t>アタミ</t>
    </rPh>
    <rPh sb="3" eb="4">
      <t>モモ</t>
    </rPh>
    <rPh sb="4" eb="6">
      <t>タロウ</t>
    </rPh>
    <phoneticPr fontId="3"/>
  </si>
  <si>
    <t>金種表</t>
    <rPh sb="0" eb="2">
      <t>キンシュ</t>
    </rPh>
    <rPh sb="2" eb="3">
      <t>ヒョウ</t>
    </rPh>
    <phoneticPr fontId="3"/>
  </si>
  <si>
    <t>会計担当者</t>
    <rPh sb="0" eb="2">
      <t>カイケイ</t>
    </rPh>
    <rPh sb="2" eb="4">
      <t>タントウ</t>
    </rPh>
    <rPh sb="4" eb="5">
      <t>シャ</t>
    </rPh>
    <phoneticPr fontId="3"/>
  </si>
  <si>
    <t>ﾎﾞﾗﾝﾃｨｱ保険負担金</t>
    <rPh sb="7" eb="9">
      <t>ホケン</t>
    </rPh>
    <rPh sb="9" eb="12">
      <t>フタンキン</t>
    </rPh>
    <phoneticPr fontId="2"/>
  </si>
  <si>
    <t>全国展寄付金</t>
    <rPh sb="0" eb="3">
      <t>ゼンコクテン</t>
    </rPh>
    <rPh sb="3" eb="6">
      <t>キフキン</t>
    </rPh>
    <phoneticPr fontId="2"/>
  </si>
  <si>
    <t>次期繰越金</t>
    <rPh sb="0" eb="2">
      <t>ジキ</t>
    </rPh>
    <rPh sb="2" eb="4">
      <t>クリコシ</t>
    </rPh>
    <rPh sb="4" eb="5">
      <t>キン</t>
    </rPh>
    <phoneticPr fontId="2"/>
  </si>
  <si>
    <t>前期繰越金</t>
    <rPh sb="0" eb="2">
      <t>ゼンキ</t>
    </rPh>
    <rPh sb="2" eb="4">
      <t>クリコシ</t>
    </rPh>
    <rPh sb="4" eb="5">
      <t>キン</t>
    </rPh>
    <phoneticPr fontId="2"/>
  </si>
  <si>
    <t>　まで</t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</si>
  <si>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</si>
  <si>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あやせ児童作品展</t>
    <rPh sb="3" eb="5">
      <t>ジドウ</t>
    </rPh>
    <rPh sb="5" eb="8">
      <t>サクヒンテン</t>
    </rPh>
    <phoneticPr fontId="3"/>
  </si>
  <si>
    <t>日下部公子</t>
    <rPh sb="0" eb="5">
      <t>クサカベキミコ</t>
    </rPh>
    <phoneticPr fontId="3"/>
  </si>
  <si>
    <t>ゆうちょ銀行</t>
    <rPh sb="4" eb="6">
      <t>ギンコウ</t>
    </rPh>
    <phoneticPr fontId="2"/>
  </si>
  <si>
    <t>受取利息</t>
    <rPh sb="0" eb="4">
      <t>ウケトリリソク</t>
    </rPh>
    <phoneticPr fontId="2"/>
  </si>
  <si>
    <t>ノジマ</t>
    <phoneticPr fontId="2"/>
  </si>
  <si>
    <t>インクカートリッジ代</t>
    <rPh sb="9" eb="10">
      <t>ダイ</t>
    </rPh>
    <phoneticPr fontId="2"/>
  </si>
  <si>
    <t>わいわい市</t>
    <rPh sb="4" eb="5">
      <t>イチ</t>
    </rPh>
    <phoneticPr fontId="2"/>
  </si>
  <si>
    <t>校長会長挨拶時、花代</t>
    <rPh sb="0" eb="4">
      <t>コウチョウカイチョウ</t>
    </rPh>
    <rPh sb="4" eb="7">
      <t>アイサツジ</t>
    </rPh>
    <rPh sb="8" eb="10">
      <t>ハナダイ</t>
    </rPh>
    <phoneticPr fontId="2"/>
  </si>
  <si>
    <t>会場費</t>
    <rPh sb="0" eb="3">
      <t>カイジョウヒ</t>
    </rPh>
    <phoneticPr fontId="2"/>
  </si>
  <si>
    <t>綾瀬市</t>
    <rPh sb="0" eb="3">
      <t>アヤセシ</t>
    </rPh>
    <phoneticPr fontId="2"/>
  </si>
  <si>
    <t>総会会場費</t>
    <rPh sb="0" eb="2">
      <t>ソウカイ</t>
    </rPh>
    <rPh sb="2" eb="5">
      <t>カイジョウヒ</t>
    </rPh>
    <phoneticPr fontId="2"/>
  </si>
  <si>
    <t>事務キチ</t>
    <rPh sb="0" eb="2">
      <t>ジム</t>
    </rPh>
    <phoneticPr fontId="2"/>
  </si>
  <si>
    <t>A4厚口ペーパー、賞状用紙</t>
    <rPh sb="2" eb="4">
      <t>アツグチ</t>
    </rPh>
    <rPh sb="9" eb="13">
      <t>ショウジョウヨウシ</t>
    </rPh>
    <phoneticPr fontId="2"/>
  </si>
  <si>
    <t>協賛金収入</t>
    <rPh sb="0" eb="3">
      <t>キョウサンキン</t>
    </rPh>
    <rPh sb="3" eb="5">
      <t>シュウニュウ</t>
    </rPh>
    <phoneticPr fontId="2"/>
  </si>
  <si>
    <t>①協賛金</t>
    <rPh sb="1" eb="4">
      <t>キョウサンキン</t>
    </rPh>
    <phoneticPr fontId="2"/>
  </si>
  <si>
    <t>綾瀬工業団体連合会</t>
    <rPh sb="0" eb="9">
      <t>アヤセコウギョウダンタイレンゴウカイ</t>
    </rPh>
    <phoneticPr fontId="2"/>
  </si>
  <si>
    <t>②協賛金</t>
    <rPh sb="1" eb="4">
      <t>キョウサンキン</t>
    </rPh>
    <phoneticPr fontId="2"/>
  </si>
  <si>
    <t>綾瀬ロータリークラブ</t>
    <rPh sb="0" eb="2">
      <t>アヤセ</t>
    </rPh>
    <phoneticPr fontId="2"/>
  </si>
  <si>
    <t>③協賛金</t>
    <rPh sb="1" eb="4">
      <t>キョウサンキン</t>
    </rPh>
    <phoneticPr fontId="2"/>
  </si>
  <si>
    <t>綾瀬市商工会</t>
    <rPh sb="0" eb="3">
      <t>アヤセシ</t>
    </rPh>
    <rPh sb="3" eb="6">
      <t>ショウコウカイ</t>
    </rPh>
    <phoneticPr fontId="2"/>
  </si>
  <si>
    <t>④協賛金</t>
    <rPh sb="1" eb="4">
      <t>キョウサンキン</t>
    </rPh>
    <phoneticPr fontId="2"/>
  </si>
  <si>
    <t>⑤協賛金</t>
    <rPh sb="1" eb="4">
      <t>キョウサンキン</t>
    </rPh>
    <phoneticPr fontId="2"/>
  </si>
  <si>
    <t>原クリニック</t>
    <rPh sb="0" eb="1">
      <t>ハラ</t>
    </rPh>
    <phoneticPr fontId="2"/>
  </si>
  <si>
    <t>⑥協賛金</t>
    <rPh sb="1" eb="4">
      <t>キョウサンキン</t>
    </rPh>
    <phoneticPr fontId="2"/>
  </si>
  <si>
    <t>⑦協賛金</t>
    <rPh sb="1" eb="4">
      <t>キョウサンキン</t>
    </rPh>
    <phoneticPr fontId="2"/>
  </si>
  <si>
    <t>⑧協賛金</t>
    <rPh sb="1" eb="4">
      <t>キョウサンキン</t>
    </rPh>
    <phoneticPr fontId="2"/>
  </si>
  <si>
    <t>➈協賛金</t>
    <rPh sb="1" eb="4">
      <t>キョウサンキン</t>
    </rPh>
    <phoneticPr fontId="2"/>
  </si>
  <si>
    <t>会議費</t>
    <rPh sb="0" eb="3">
      <t>カイギヒ</t>
    </rPh>
    <phoneticPr fontId="2"/>
  </si>
  <si>
    <t>ファミリーマート</t>
    <phoneticPr fontId="2"/>
  </si>
  <si>
    <t>総会時お茶代　吉田他5名分</t>
    <rPh sb="0" eb="2">
      <t>ソウカイ</t>
    </rPh>
    <rPh sb="2" eb="3">
      <t>ジ</t>
    </rPh>
    <rPh sb="4" eb="6">
      <t>チャダイ</t>
    </rPh>
    <rPh sb="7" eb="9">
      <t>ヨシダ</t>
    </rPh>
    <rPh sb="9" eb="10">
      <t>ホカ</t>
    </rPh>
    <rPh sb="11" eb="13">
      <t>メイブン</t>
    </rPh>
    <phoneticPr fontId="2"/>
  </si>
  <si>
    <t>相鉄ローゼン</t>
    <rPh sb="0" eb="2">
      <t>ソウテツ</t>
    </rPh>
    <phoneticPr fontId="2"/>
  </si>
  <si>
    <t>総会時花代</t>
    <rPh sb="0" eb="5">
      <t>ソウカイジハナダイ</t>
    </rPh>
    <phoneticPr fontId="2"/>
  </si>
  <si>
    <t>広報費</t>
    <rPh sb="0" eb="3">
      <t>コウホウヒ</t>
    </rPh>
    <phoneticPr fontId="2"/>
  </si>
  <si>
    <t>プリントパック</t>
    <phoneticPr fontId="2"/>
  </si>
  <si>
    <t>募集チラシ400部</t>
    <rPh sb="0" eb="2">
      <t>ボシュウ</t>
    </rPh>
    <rPh sb="8" eb="9">
      <t>ブ</t>
    </rPh>
    <phoneticPr fontId="2"/>
  </si>
  <si>
    <t>A4クリアポケット</t>
    <phoneticPr fontId="2"/>
  </si>
  <si>
    <t>座間市緑ヶ丘1-1-3</t>
    <rPh sb="0" eb="3">
      <t>ザマシ</t>
    </rPh>
    <rPh sb="3" eb="6">
      <t>ミドリガオカ</t>
    </rPh>
    <phoneticPr fontId="2"/>
  </si>
  <si>
    <t>綾瀬工業団体連合会</t>
    <rPh sb="0" eb="2">
      <t>アヤセ</t>
    </rPh>
    <rPh sb="2" eb="6">
      <t>コウギョウダンタイ</t>
    </rPh>
    <rPh sb="6" eb="9">
      <t>レンゴウカイ</t>
    </rPh>
    <phoneticPr fontId="2"/>
  </si>
  <si>
    <t>綾瀬市早川2605-1</t>
    <rPh sb="0" eb="3">
      <t>アヤセシ</t>
    </rPh>
    <rPh sb="3" eb="5">
      <t>ハヤカワ</t>
    </rPh>
    <phoneticPr fontId="2"/>
  </si>
  <si>
    <t>綾瀬市深谷中5-17-1</t>
    <rPh sb="0" eb="3">
      <t>アヤセシ</t>
    </rPh>
    <rPh sb="3" eb="6">
      <t>フカヤナカ</t>
    </rPh>
    <phoneticPr fontId="2"/>
  </si>
  <si>
    <t>綾瀬市深谷南2-2-93</t>
    <rPh sb="0" eb="3">
      <t>アヤセシ</t>
    </rPh>
    <rPh sb="3" eb="5">
      <t>フカヤ</t>
    </rPh>
    <rPh sb="5" eb="6">
      <t>ミナミ</t>
    </rPh>
    <phoneticPr fontId="2"/>
  </si>
  <si>
    <t>綾瀬市寺尾釜田1-1-8</t>
    <rPh sb="0" eb="3">
      <t>アヤセシ</t>
    </rPh>
    <rPh sb="3" eb="7">
      <t>テラオカマタ</t>
    </rPh>
    <phoneticPr fontId="2"/>
  </si>
  <si>
    <t>綾瀬市小園1070</t>
    <rPh sb="0" eb="3">
      <t>アヤセシ</t>
    </rPh>
    <rPh sb="3" eb="5">
      <t>コゾノ</t>
    </rPh>
    <phoneticPr fontId="2"/>
  </si>
  <si>
    <t>綾瀬市吉岡709</t>
    <rPh sb="0" eb="3">
      <t>アヤセシ</t>
    </rPh>
    <rPh sb="3" eb="5">
      <t>ヨシオカ</t>
    </rPh>
    <phoneticPr fontId="2"/>
  </si>
  <si>
    <t>（株）鳶誠建設</t>
    <rPh sb="1" eb="2">
      <t>カブ</t>
    </rPh>
    <rPh sb="3" eb="4">
      <t>トビ</t>
    </rPh>
    <rPh sb="4" eb="5">
      <t>セイ</t>
    </rPh>
    <rPh sb="5" eb="7">
      <t>ケンセツ</t>
    </rPh>
    <phoneticPr fontId="2"/>
  </si>
  <si>
    <t>綾瀬市寺尾台1-13-13</t>
    <rPh sb="0" eb="3">
      <t>アヤセシ</t>
    </rPh>
    <rPh sb="3" eb="5">
      <t>テラオ</t>
    </rPh>
    <rPh sb="5" eb="6">
      <t>ダイ</t>
    </rPh>
    <phoneticPr fontId="2"/>
  </si>
  <si>
    <t>（有）オクモト工業</t>
    <rPh sb="1" eb="2">
      <t>ユウ</t>
    </rPh>
    <rPh sb="7" eb="9">
      <t>コウギョウ</t>
    </rPh>
    <phoneticPr fontId="2"/>
  </si>
  <si>
    <t>（株）タズミ</t>
    <rPh sb="1" eb="2">
      <t>カブ</t>
    </rPh>
    <phoneticPr fontId="2"/>
  </si>
  <si>
    <t>（一社）座間綾瀬医師会</t>
    <rPh sb="1" eb="3">
      <t>イッシャ</t>
    </rPh>
    <rPh sb="4" eb="11">
      <t>ザマアヤセイシカイ</t>
    </rPh>
    <phoneticPr fontId="2"/>
  </si>
  <si>
    <t>綾瀬市小園95</t>
    <rPh sb="0" eb="3">
      <t>アヤセシ</t>
    </rPh>
    <rPh sb="3" eb="5">
      <t>コゾノ</t>
    </rPh>
    <phoneticPr fontId="2"/>
  </si>
  <si>
    <t>（有）綾北電業社</t>
    <rPh sb="1" eb="2">
      <t>ユウ</t>
    </rPh>
    <rPh sb="3" eb="4">
      <t>アヤ</t>
    </rPh>
    <rPh sb="4" eb="8">
      <t>キタデンギョウシャ</t>
    </rPh>
    <phoneticPr fontId="2"/>
  </si>
  <si>
    <t>綾瀬市寺尾釜田3-602</t>
    <rPh sb="0" eb="3">
      <t>アヤセシ</t>
    </rPh>
    <rPh sb="3" eb="7">
      <t>テラオカマタ</t>
    </rPh>
    <phoneticPr fontId="2"/>
  </si>
  <si>
    <t>絵と造形の教室</t>
    <rPh sb="0" eb="1">
      <t>エ</t>
    </rPh>
    <rPh sb="2" eb="4">
      <t>ゾウケイ</t>
    </rPh>
    <rPh sb="5" eb="7">
      <t>キョウシツ</t>
    </rPh>
    <phoneticPr fontId="2"/>
  </si>
  <si>
    <t>綾瀬市上土棚6-2-7</t>
    <rPh sb="0" eb="3">
      <t>アヤセシ</t>
    </rPh>
    <rPh sb="3" eb="6">
      <t>カミツチダナ</t>
    </rPh>
    <phoneticPr fontId="2"/>
  </si>
  <si>
    <t>綾瀬市子ども会育成連絡協議会</t>
    <rPh sb="0" eb="4">
      <t>アヤセシコ</t>
    </rPh>
    <rPh sb="6" eb="14">
      <t>カイイクセイレンラクキョウギカイ</t>
    </rPh>
    <phoneticPr fontId="2"/>
  </si>
  <si>
    <t>綾瀬市早川550</t>
    <rPh sb="0" eb="3">
      <t>アヤセシ</t>
    </rPh>
    <rPh sb="3" eb="5">
      <t>ハヤカワ</t>
    </rPh>
    <phoneticPr fontId="2"/>
  </si>
  <si>
    <t>⑩協賛金</t>
    <rPh sb="1" eb="4">
      <t>キョウサンキン</t>
    </rPh>
    <phoneticPr fontId="2"/>
  </si>
  <si>
    <t>⑪協賛金</t>
    <rPh sb="1" eb="4">
      <t>キョウサンキン</t>
    </rPh>
    <phoneticPr fontId="2"/>
  </si>
  <si>
    <t>⑫協賛金</t>
    <rPh sb="1" eb="4">
      <t>キョウサンキン</t>
    </rPh>
    <phoneticPr fontId="2"/>
  </si>
  <si>
    <t>⑬協賛金</t>
    <rPh sb="1" eb="4">
      <t>キョウサンキン</t>
    </rPh>
    <phoneticPr fontId="2"/>
  </si>
  <si>
    <t>絵と造形の教室</t>
    <rPh sb="0" eb="1">
      <t>エ</t>
    </rPh>
    <rPh sb="2" eb="4">
      <t>ゾウケイ</t>
    </rPh>
    <rPh sb="5" eb="7">
      <t>キョウシツ</t>
    </rPh>
    <phoneticPr fontId="2"/>
  </si>
  <si>
    <t>綾瀬市子ども会　育成連絡協議会</t>
    <rPh sb="0" eb="3">
      <t>アヤセシ</t>
    </rPh>
    <rPh sb="3" eb="4">
      <t>コ</t>
    </rPh>
    <rPh sb="6" eb="7">
      <t>カイ</t>
    </rPh>
    <rPh sb="8" eb="10">
      <t>イクセイ</t>
    </rPh>
    <rPh sb="10" eb="12">
      <t>レンラク</t>
    </rPh>
    <rPh sb="12" eb="15">
      <t>キョウギカイ</t>
    </rPh>
    <phoneticPr fontId="2"/>
  </si>
  <si>
    <t>ダイソーマルエツ　　綾瀬店</t>
    <rPh sb="10" eb="12">
      <t>アヤセ</t>
    </rPh>
    <rPh sb="12" eb="13">
      <t>テン</t>
    </rPh>
    <phoneticPr fontId="2"/>
  </si>
  <si>
    <t>（有）綾北電業社</t>
    <rPh sb="1" eb="2">
      <t>ユウ</t>
    </rPh>
    <rPh sb="3" eb="4">
      <t>アヤ</t>
    </rPh>
    <rPh sb="4" eb="5">
      <t>キタ</t>
    </rPh>
    <rPh sb="5" eb="8">
      <t>デンギョウシャ</t>
    </rPh>
    <phoneticPr fontId="2"/>
  </si>
  <si>
    <t>栗原興産（株）</t>
    <rPh sb="0" eb="4">
      <t>クリハラコウサン</t>
    </rPh>
    <rPh sb="5" eb="6">
      <t>カブ</t>
    </rPh>
    <phoneticPr fontId="2"/>
  </si>
  <si>
    <t>（株）鳶誠建設</t>
    <rPh sb="1" eb="2">
      <t>カブ</t>
    </rPh>
    <rPh sb="3" eb="7">
      <t>トビセイケンセツ</t>
    </rPh>
    <phoneticPr fontId="2"/>
  </si>
  <si>
    <t>栗原興産(株)</t>
    <rPh sb="0" eb="2">
      <t>クリハラ</t>
    </rPh>
    <rPh sb="2" eb="4">
      <t>コウサン</t>
    </rPh>
    <phoneticPr fontId="2"/>
  </si>
  <si>
    <t>もりた歯科医院</t>
    <rPh sb="3" eb="7">
      <t>シカイイン</t>
    </rPh>
    <phoneticPr fontId="2"/>
  </si>
  <si>
    <t>海老名市柏ヶ谷1052-2</t>
    <rPh sb="0" eb="4">
      <t>エビナシ</t>
    </rPh>
    <rPh sb="4" eb="7">
      <t>カシワガヤ</t>
    </rPh>
    <phoneticPr fontId="2"/>
  </si>
  <si>
    <t>徳村由紀子</t>
    <rPh sb="0" eb="5">
      <t>トクムラユキコ</t>
    </rPh>
    <phoneticPr fontId="2"/>
  </si>
  <si>
    <t>綾瀬市寺尾釜田3-4-9</t>
    <rPh sb="0" eb="3">
      <t>アヤセシ</t>
    </rPh>
    <rPh sb="3" eb="7">
      <t>テラオカマタ</t>
    </rPh>
    <phoneticPr fontId="2"/>
  </si>
  <si>
    <t>徳村由紀子</t>
    <rPh sb="0" eb="2">
      <t>トクムラ</t>
    </rPh>
    <rPh sb="2" eb="5">
      <t>ユキコ</t>
    </rPh>
    <phoneticPr fontId="2"/>
  </si>
  <si>
    <t>大和市深見西2-1-25</t>
    <rPh sb="0" eb="3">
      <t>ヤマトシ</t>
    </rPh>
    <rPh sb="3" eb="6">
      <t>フカミニシ</t>
    </rPh>
    <phoneticPr fontId="2"/>
  </si>
  <si>
    <t>飯室商店</t>
    <rPh sb="0" eb="4">
      <t>イイムロショウテン</t>
    </rPh>
    <phoneticPr fontId="2"/>
  </si>
  <si>
    <t>綾瀬市早川2950</t>
    <rPh sb="0" eb="3">
      <t>アヤセシ</t>
    </rPh>
    <rPh sb="3" eb="5">
      <t>ハヤカワ</t>
    </rPh>
    <phoneticPr fontId="2"/>
  </si>
  <si>
    <t>セリア</t>
    <phoneticPr fontId="2"/>
  </si>
  <si>
    <t>花器材料　カラー麻ひも、ニス</t>
    <rPh sb="0" eb="4">
      <t>カキザイリョウ</t>
    </rPh>
    <rPh sb="8" eb="9">
      <t>アサ</t>
    </rPh>
    <phoneticPr fontId="2"/>
  </si>
  <si>
    <t>もりた歯科医院</t>
    <rPh sb="3" eb="5">
      <t>シカ</t>
    </rPh>
    <rPh sb="5" eb="7">
      <t>イイン</t>
    </rPh>
    <phoneticPr fontId="2"/>
  </si>
  <si>
    <t>⑭協賛金</t>
    <rPh sb="1" eb="4">
      <t>キョウサンキン</t>
    </rPh>
    <phoneticPr fontId="2"/>
  </si>
  <si>
    <t>⑮協賛金</t>
    <rPh sb="1" eb="4">
      <t>キョウサンキン</t>
    </rPh>
    <phoneticPr fontId="2"/>
  </si>
  <si>
    <t>（一社）大和綾瀬　　歯科医師会</t>
    <rPh sb="1" eb="3">
      <t>イッシャ</t>
    </rPh>
    <rPh sb="4" eb="6">
      <t>ヤマト</t>
    </rPh>
    <rPh sb="6" eb="8">
      <t>アヤセ</t>
    </rPh>
    <rPh sb="10" eb="12">
      <t>シカ</t>
    </rPh>
    <rPh sb="12" eb="14">
      <t>イシ</t>
    </rPh>
    <rPh sb="14" eb="15">
      <t>カイ</t>
    </rPh>
    <phoneticPr fontId="2"/>
  </si>
  <si>
    <t>⑯協賛金</t>
    <rPh sb="1" eb="4">
      <t>キョウサンキン</t>
    </rPh>
    <phoneticPr fontId="2"/>
  </si>
  <si>
    <t>⑰協賛金</t>
    <rPh sb="1" eb="4">
      <t>キョウサンキン</t>
    </rPh>
    <phoneticPr fontId="2"/>
  </si>
  <si>
    <t>Amazon</t>
    <phoneticPr fontId="2"/>
  </si>
  <si>
    <t>ノジマ</t>
    <phoneticPr fontId="2"/>
  </si>
  <si>
    <t>イオンスタイル座間</t>
    <rPh sb="7" eb="9">
      <t>ザマ</t>
    </rPh>
    <phoneticPr fontId="2"/>
  </si>
  <si>
    <t>小学校用花代</t>
    <rPh sb="0" eb="1">
      <t>ショウ</t>
    </rPh>
    <rPh sb="1" eb="4">
      <t>ガッコウヨウ</t>
    </rPh>
    <rPh sb="4" eb="6">
      <t>ハナダイ</t>
    </rPh>
    <phoneticPr fontId="2"/>
  </si>
  <si>
    <t>わいわい市</t>
    <rPh sb="4" eb="5">
      <t>イチ</t>
    </rPh>
    <phoneticPr fontId="2"/>
  </si>
  <si>
    <t>(有）飯室商店</t>
    <rPh sb="1" eb="2">
      <t>ユウ</t>
    </rPh>
    <rPh sb="3" eb="7">
      <t>イイムロショウテン</t>
    </rPh>
    <phoneticPr fontId="2"/>
  </si>
  <si>
    <t>（一社）座間綾瀬　　　医師会</t>
    <rPh sb="1" eb="3">
      <t>イッシャ</t>
    </rPh>
    <rPh sb="4" eb="6">
      <t>ザマ</t>
    </rPh>
    <rPh sb="6" eb="8">
      <t>アヤセ</t>
    </rPh>
    <rPh sb="11" eb="13">
      <t>イシ</t>
    </rPh>
    <rPh sb="13" eb="14">
      <t>カイ</t>
    </rPh>
    <phoneticPr fontId="2"/>
  </si>
  <si>
    <t>（一社）綾瀬青年　　　会議所</t>
    <rPh sb="1" eb="3">
      <t>イッシャ</t>
    </rPh>
    <rPh sb="4" eb="6">
      <t>アヤセ</t>
    </rPh>
    <rPh sb="6" eb="8">
      <t>セイネン</t>
    </rPh>
    <rPh sb="11" eb="13">
      <t>カイギ</t>
    </rPh>
    <rPh sb="13" eb="14">
      <t>ショ</t>
    </rPh>
    <phoneticPr fontId="2"/>
  </si>
  <si>
    <t>両面テープ3点</t>
    <rPh sb="0" eb="2">
      <t>リョウメン</t>
    </rPh>
    <rPh sb="6" eb="7">
      <t>テン</t>
    </rPh>
    <phoneticPr fontId="2"/>
  </si>
  <si>
    <t>ベルフラワー綾瀬落合店</t>
    <rPh sb="6" eb="8">
      <t>アヤセ</t>
    </rPh>
    <rPh sb="8" eb="10">
      <t>オチアイ</t>
    </rPh>
    <rPh sb="10" eb="11">
      <t>テン</t>
    </rPh>
    <phoneticPr fontId="2"/>
  </si>
  <si>
    <t>綾瀬市出納員</t>
    <rPh sb="0" eb="3">
      <t>アヤセシ</t>
    </rPh>
    <rPh sb="3" eb="6">
      <t>スイトウイン</t>
    </rPh>
    <phoneticPr fontId="2"/>
  </si>
  <si>
    <t>コピー代</t>
    <rPh sb="3" eb="4">
      <t>ダイ</t>
    </rPh>
    <phoneticPr fontId="2"/>
  </si>
  <si>
    <t>会議費</t>
    <rPh sb="0" eb="3">
      <t>カイギヒ</t>
    </rPh>
    <phoneticPr fontId="2"/>
  </si>
  <si>
    <t>綾瀬市社会福祉協議会</t>
    <rPh sb="0" eb="3">
      <t>アヤセシ</t>
    </rPh>
    <rPh sb="3" eb="10">
      <t>シャカイフクシキョウギカイ</t>
    </rPh>
    <phoneticPr fontId="2"/>
  </si>
  <si>
    <t>事務局会　お茶代　　　　　　　川音他３名分</t>
    <rPh sb="0" eb="3">
      <t>ジムキョク</t>
    </rPh>
    <rPh sb="3" eb="4">
      <t>カイ</t>
    </rPh>
    <rPh sb="6" eb="8">
      <t>チャダイ</t>
    </rPh>
    <rPh sb="15" eb="17">
      <t>カワオト</t>
    </rPh>
    <rPh sb="17" eb="18">
      <t>ホカ</t>
    </rPh>
    <rPh sb="19" eb="21">
      <t>メイブン</t>
    </rPh>
    <phoneticPr fontId="2"/>
  </si>
  <si>
    <t>事務キチ</t>
    <rPh sb="0" eb="2">
      <t>ジム</t>
    </rPh>
    <phoneticPr fontId="2"/>
  </si>
  <si>
    <t>厚口コピー用紙、カラーコピー用紙</t>
    <rPh sb="0" eb="2">
      <t>アツグチ</t>
    </rPh>
    <rPh sb="5" eb="7">
      <t>ヨウシ</t>
    </rPh>
    <rPh sb="14" eb="16">
      <t>ヨウシ</t>
    </rPh>
    <phoneticPr fontId="2"/>
  </si>
  <si>
    <t>カラー封筒長形４号　３ヶ</t>
    <rPh sb="3" eb="5">
      <t>フウトウ</t>
    </rPh>
    <rPh sb="5" eb="7">
      <t>チョウケイ</t>
    </rPh>
    <rPh sb="8" eb="9">
      <t>ゴウ</t>
    </rPh>
    <phoneticPr fontId="2"/>
  </si>
  <si>
    <t>送料</t>
    <rPh sb="0" eb="2">
      <t>ソウリョウ</t>
    </rPh>
    <phoneticPr fontId="2"/>
  </si>
  <si>
    <t>綾瀬郵便局</t>
    <rPh sb="0" eb="5">
      <t>アヤセユウビンキョク</t>
    </rPh>
    <phoneticPr fontId="2"/>
  </si>
  <si>
    <t>受賞者返信用切手代　　　　　　＠110×２１名分</t>
    <rPh sb="0" eb="3">
      <t>ジュショウシャ</t>
    </rPh>
    <rPh sb="3" eb="5">
      <t>ヘンシン</t>
    </rPh>
    <rPh sb="5" eb="6">
      <t>ヨウ</t>
    </rPh>
    <rPh sb="6" eb="8">
      <t>キッテ</t>
    </rPh>
    <rPh sb="8" eb="9">
      <t>ダイ</t>
    </rPh>
    <rPh sb="22" eb="23">
      <t>メイ</t>
    </rPh>
    <rPh sb="23" eb="24">
      <t>ブン</t>
    </rPh>
    <phoneticPr fontId="2"/>
  </si>
  <si>
    <t>ダイソーイオン大和店</t>
    <rPh sb="7" eb="9">
      <t>ヤマト</t>
    </rPh>
    <rPh sb="9" eb="10">
      <t>テン</t>
    </rPh>
    <phoneticPr fontId="2"/>
  </si>
  <si>
    <t>ゴミ袋、ポリ袋代</t>
    <rPh sb="2" eb="3">
      <t>ブクロ</t>
    </rPh>
    <rPh sb="6" eb="7">
      <t>フクロ</t>
    </rPh>
    <rPh sb="7" eb="8">
      <t>ダイ</t>
    </rPh>
    <phoneticPr fontId="2"/>
  </si>
  <si>
    <t>未来屋書店</t>
    <rPh sb="0" eb="5">
      <t>ミライヤショテン</t>
    </rPh>
    <phoneticPr fontId="2"/>
  </si>
  <si>
    <t>審査員御礼図書カード　　　　　羽渕先生他４名分</t>
    <rPh sb="0" eb="3">
      <t>シンサイン</t>
    </rPh>
    <rPh sb="3" eb="5">
      <t>オンレイ</t>
    </rPh>
    <rPh sb="5" eb="7">
      <t>トショ</t>
    </rPh>
    <rPh sb="15" eb="17">
      <t>ハブチ</t>
    </rPh>
    <rPh sb="17" eb="19">
      <t>センセイ</t>
    </rPh>
    <rPh sb="19" eb="20">
      <t>ホカ</t>
    </rPh>
    <rPh sb="21" eb="23">
      <t>メイブン</t>
    </rPh>
    <phoneticPr fontId="2"/>
  </si>
  <si>
    <t>パレ・ド・モンパル</t>
    <phoneticPr fontId="2"/>
  </si>
  <si>
    <t>応募者への手紙印刷代610枚</t>
    <rPh sb="0" eb="3">
      <t>オウボシャ</t>
    </rPh>
    <rPh sb="5" eb="7">
      <t>テガミ</t>
    </rPh>
    <rPh sb="7" eb="9">
      <t>インサツ</t>
    </rPh>
    <rPh sb="9" eb="10">
      <t>ダイ</t>
    </rPh>
    <rPh sb="13" eb="14">
      <t>マイ</t>
    </rPh>
    <phoneticPr fontId="2"/>
  </si>
  <si>
    <t>ノジマ</t>
    <phoneticPr fontId="2"/>
  </si>
  <si>
    <t>A4カラープリンター、　　　　　　インクカートリッジ代</t>
    <rPh sb="26" eb="27">
      <t>ダイ</t>
    </rPh>
    <phoneticPr fontId="2"/>
  </si>
  <si>
    <t>ロピア綾瀬</t>
    <rPh sb="3" eb="5">
      <t>アヤセ</t>
    </rPh>
    <phoneticPr fontId="2"/>
  </si>
  <si>
    <t>審査会時花代</t>
    <rPh sb="0" eb="3">
      <t>シンサカイ</t>
    </rPh>
    <rPh sb="3" eb="4">
      <t>ジ</t>
    </rPh>
    <rPh sb="4" eb="6">
      <t>ハナダイ</t>
    </rPh>
    <phoneticPr fontId="2"/>
  </si>
  <si>
    <t>ダイソーメガドンキホーテ綾瀬</t>
    <rPh sb="12" eb="14">
      <t>アヤセ</t>
    </rPh>
    <phoneticPr fontId="2"/>
  </si>
  <si>
    <t>審査会　紙コップ代　　　</t>
    <rPh sb="0" eb="3">
      <t>シンサカイ</t>
    </rPh>
    <rPh sb="4" eb="5">
      <t>カミ</t>
    </rPh>
    <rPh sb="8" eb="9">
      <t>ダイ</t>
    </rPh>
    <phoneticPr fontId="2"/>
  </si>
  <si>
    <t>会議費</t>
    <rPh sb="0" eb="3">
      <t>カイギヒ</t>
    </rPh>
    <phoneticPr fontId="2"/>
  </si>
  <si>
    <t>シャトレーゼ綾瀬　　　上土棚店</t>
    <rPh sb="6" eb="8">
      <t>アヤセ</t>
    </rPh>
    <rPh sb="11" eb="15">
      <t>カミツチダナテン</t>
    </rPh>
    <phoneticPr fontId="2"/>
  </si>
  <si>
    <t>審査会　菓子代　吉田他18人分</t>
    <rPh sb="0" eb="3">
      <t>シンサカイ</t>
    </rPh>
    <rPh sb="4" eb="7">
      <t>カシダイ</t>
    </rPh>
    <rPh sb="8" eb="10">
      <t>ヨシダ</t>
    </rPh>
    <rPh sb="10" eb="11">
      <t>ホカ</t>
    </rPh>
    <rPh sb="13" eb="14">
      <t>ニン</t>
    </rPh>
    <rPh sb="14" eb="15">
      <t>ブン</t>
    </rPh>
    <phoneticPr fontId="2"/>
  </si>
  <si>
    <t>ロピア綾瀬店</t>
    <rPh sb="3" eb="5">
      <t>アヤセ</t>
    </rPh>
    <rPh sb="5" eb="6">
      <t>テン</t>
    </rPh>
    <phoneticPr fontId="2"/>
  </si>
  <si>
    <t>セブンイレブン</t>
    <phoneticPr fontId="2"/>
  </si>
  <si>
    <t>審査会　お茶代　吉田他18人分</t>
    <rPh sb="0" eb="3">
      <t>シンサカイ</t>
    </rPh>
    <rPh sb="5" eb="7">
      <t>チャダイ</t>
    </rPh>
    <rPh sb="8" eb="10">
      <t>ヨシダ</t>
    </rPh>
    <rPh sb="10" eb="11">
      <t>ホカ</t>
    </rPh>
    <rPh sb="13" eb="14">
      <t>ニン</t>
    </rPh>
    <rPh sb="14" eb="15">
      <t>ブン</t>
    </rPh>
    <phoneticPr fontId="2"/>
  </si>
  <si>
    <t>国際ソロプチミストあやせ、かながわ議員連盟</t>
    <rPh sb="0" eb="2">
      <t>コクサイ</t>
    </rPh>
    <rPh sb="17" eb="19">
      <t>ギイン</t>
    </rPh>
    <rPh sb="19" eb="21">
      <t>レンメイ</t>
    </rPh>
    <phoneticPr fontId="2"/>
  </si>
  <si>
    <t>⑱⑲協賛金</t>
    <rPh sb="2" eb="5">
      <t>キョウサンキン</t>
    </rPh>
    <phoneticPr fontId="2"/>
  </si>
  <si>
    <t>イワタ資材(株)</t>
    <rPh sb="3" eb="5">
      <t>シザイ</t>
    </rPh>
    <rPh sb="5" eb="8">
      <t>カブシキガイシャ</t>
    </rPh>
    <phoneticPr fontId="2"/>
  </si>
  <si>
    <t>受賞者名札リボン代　21人分</t>
    <rPh sb="0" eb="3">
      <t>ジュショウシャ</t>
    </rPh>
    <rPh sb="3" eb="5">
      <t>ナフダ</t>
    </rPh>
    <rPh sb="8" eb="9">
      <t>ダイ</t>
    </rPh>
    <rPh sb="12" eb="14">
      <t>ニンブン</t>
    </rPh>
    <phoneticPr fontId="2"/>
  </si>
  <si>
    <t>セブンイレブン</t>
    <phoneticPr fontId="2"/>
  </si>
  <si>
    <t>受賞作品カラーコピー代</t>
    <rPh sb="0" eb="4">
      <t>ジュショウサクヒン</t>
    </rPh>
    <rPh sb="10" eb="11">
      <t>ダイ</t>
    </rPh>
    <phoneticPr fontId="2"/>
  </si>
  <si>
    <t>イオン大和店</t>
    <rPh sb="3" eb="5">
      <t>ヤマト</t>
    </rPh>
    <rPh sb="5" eb="6">
      <t>テン</t>
    </rPh>
    <phoneticPr fontId="2"/>
  </si>
  <si>
    <t>賞名用、短冊　３枚</t>
    <rPh sb="0" eb="2">
      <t>ショウメイ</t>
    </rPh>
    <rPh sb="2" eb="3">
      <t>ヨウ</t>
    </rPh>
    <rPh sb="4" eb="6">
      <t>タンザク</t>
    </rPh>
    <rPh sb="8" eb="9">
      <t>マイ</t>
    </rPh>
    <phoneticPr fontId="2"/>
  </si>
  <si>
    <t>プリントパック</t>
    <phoneticPr fontId="2"/>
  </si>
  <si>
    <t>しおり６００部</t>
    <rPh sb="6" eb="7">
      <t>ブ</t>
    </rPh>
    <phoneticPr fontId="2"/>
  </si>
  <si>
    <t>ダイソーMEGAドン・キホーテ綾瀬店</t>
    <rPh sb="15" eb="18">
      <t>アヤセテン</t>
    </rPh>
    <phoneticPr fontId="2"/>
  </si>
  <si>
    <t>ラミネートフィルム２ケ</t>
    <phoneticPr fontId="2"/>
  </si>
  <si>
    <t>綾瀬市</t>
    <rPh sb="0" eb="3">
      <t>アヤセシ</t>
    </rPh>
    <phoneticPr fontId="2"/>
  </si>
  <si>
    <t>カラーコピー代</t>
    <rPh sb="6" eb="7">
      <t>ダイ</t>
    </rPh>
    <phoneticPr fontId="2"/>
  </si>
  <si>
    <t>受取利子</t>
    <rPh sb="0" eb="2">
      <t>ウケトリ</t>
    </rPh>
    <rPh sb="2" eb="4">
      <t>リシ</t>
    </rPh>
    <phoneticPr fontId="2"/>
  </si>
  <si>
    <t>ノジマ</t>
    <phoneticPr fontId="2"/>
  </si>
  <si>
    <t>インクカートリッジ、写真用紙代</t>
    <rPh sb="10" eb="12">
      <t>シャシン</t>
    </rPh>
    <rPh sb="12" eb="14">
      <t>ヨウシ</t>
    </rPh>
    <rPh sb="14" eb="15">
      <t>ダイ</t>
    </rPh>
    <phoneticPr fontId="2"/>
  </si>
  <si>
    <t>ヤマト運輸</t>
    <rPh sb="3" eb="5">
      <t>ウンユ</t>
    </rPh>
    <phoneticPr fontId="2"/>
  </si>
  <si>
    <t>MOA美術館奨励賞作品の送料</t>
    <rPh sb="3" eb="9">
      <t>ビジュツカンショウレイショウ</t>
    </rPh>
    <rPh sb="9" eb="11">
      <t>サクヒン</t>
    </rPh>
    <rPh sb="12" eb="14">
      <t>ソウリョウ</t>
    </rPh>
    <phoneticPr fontId="2"/>
  </si>
  <si>
    <t>実行委員会会場費</t>
    <rPh sb="0" eb="5">
      <t>ジッコウイインカイ</t>
    </rPh>
    <rPh sb="5" eb="8">
      <t>カイジョウヒ</t>
    </rPh>
    <phoneticPr fontId="2"/>
  </si>
  <si>
    <t>大和綾瀬歯科医師会</t>
    <rPh sb="0" eb="2">
      <t>ヤマト</t>
    </rPh>
    <rPh sb="2" eb="4">
      <t>アヤセ</t>
    </rPh>
    <rPh sb="4" eb="6">
      <t>シカ</t>
    </rPh>
    <rPh sb="6" eb="8">
      <t>イシ</t>
    </rPh>
    <rPh sb="8" eb="9">
      <t>カイ</t>
    </rPh>
    <phoneticPr fontId="2"/>
  </si>
  <si>
    <t>利息収入</t>
    <rPh sb="0" eb="2">
      <t>リソク</t>
    </rPh>
    <rPh sb="2" eb="4">
      <t>シュウニュウ</t>
    </rPh>
    <phoneticPr fontId="2"/>
  </si>
  <si>
    <t>審査費</t>
    <rPh sb="0" eb="2">
      <t>シンサ</t>
    </rPh>
    <rPh sb="2" eb="3">
      <t>ヒ</t>
    </rPh>
    <phoneticPr fontId="2"/>
  </si>
  <si>
    <t>クリエイトエスディー</t>
    <phoneticPr fontId="2"/>
  </si>
  <si>
    <t>実行委員会お茶代　吉田他8本分</t>
    <rPh sb="0" eb="5">
      <t>ジッコウイインカイ</t>
    </rPh>
    <rPh sb="6" eb="8">
      <t>チャダイ</t>
    </rPh>
    <rPh sb="9" eb="11">
      <t>ヨシダ</t>
    </rPh>
    <rPh sb="11" eb="12">
      <t>ホカ</t>
    </rPh>
    <rPh sb="13" eb="15">
      <t>ホンブン</t>
    </rPh>
    <phoneticPr fontId="2"/>
  </si>
  <si>
    <t>インク代</t>
    <rPh sb="3" eb="4">
      <t>ダイ</t>
    </rPh>
    <phoneticPr fontId="2"/>
  </si>
  <si>
    <t>受賞作品カラーコピー代</t>
    <rPh sb="0" eb="2">
      <t>ジュショウ</t>
    </rPh>
    <rPh sb="2" eb="4">
      <t>サクヒン</t>
    </rPh>
    <phoneticPr fontId="2"/>
  </si>
  <si>
    <t>未来屋書店</t>
    <rPh sb="0" eb="5">
      <t>ミライヤショテン</t>
    </rPh>
    <phoneticPr fontId="2"/>
  </si>
  <si>
    <t>司会者御礼図書カード代</t>
    <rPh sb="0" eb="3">
      <t>シカイシャ</t>
    </rPh>
    <rPh sb="3" eb="5">
      <t>オンレイ</t>
    </rPh>
    <rPh sb="5" eb="7">
      <t>トショ</t>
    </rPh>
    <rPh sb="10" eb="11">
      <t>ダイ</t>
    </rPh>
    <phoneticPr fontId="2"/>
  </si>
  <si>
    <t>副賞代　図書カード代11枚</t>
    <rPh sb="0" eb="2">
      <t>フクショウ</t>
    </rPh>
    <rPh sb="2" eb="3">
      <t>ダイ</t>
    </rPh>
    <rPh sb="4" eb="6">
      <t>トショ</t>
    </rPh>
    <rPh sb="9" eb="10">
      <t>ダイ</t>
    </rPh>
    <rPh sb="12" eb="13">
      <t>マイ</t>
    </rPh>
    <phoneticPr fontId="2"/>
  </si>
  <si>
    <t>セリア</t>
    <phoneticPr fontId="2"/>
  </si>
  <si>
    <t>カラー封筒代</t>
    <rPh sb="3" eb="5">
      <t>フウトウ</t>
    </rPh>
    <rPh sb="5" eb="6">
      <t>ダイ</t>
    </rPh>
    <phoneticPr fontId="2"/>
  </si>
  <si>
    <t>斉藤工芸</t>
    <rPh sb="0" eb="2">
      <t>サイトウ</t>
    </rPh>
    <rPh sb="2" eb="4">
      <t>コウゲイ</t>
    </rPh>
    <phoneticPr fontId="2"/>
  </si>
  <si>
    <t>MOA美術館奨励賞メダル代</t>
    <rPh sb="3" eb="9">
      <t>ビジュツカンショウレイショウ</t>
    </rPh>
    <rPh sb="12" eb="13">
      <t>ダイ</t>
    </rPh>
    <phoneticPr fontId="2"/>
  </si>
  <si>
    <t>みずほ銀行</t>
    <rPh sb="3" eb="5">
      <t>ギンコウ</t>
    </rPh>
    <phoneticPr fontId="2"/>
  </si>
  <si>
    <t>振込手数料</t>
    <rPh sb="0" eb="5">
      <t>フリコミテスウリョウ</t>
    </rPh>
    <phoneticPr fontId="2"/>
  </si>
  <si>
    <t>あおば</t>
    <phoneticPr fontId="2"/>
  </si>
  <si>
    <t>ボランティア茶菓子代　小林他60名分</t>
    <rPh sb="6" eb="10">
      <t>チャガシダイ</t>
    </rPh>
    <rPh sb="11" eb="13">
      <t>コバヤシ</t>
    </rPh>
    <rPh sb="13" eb="14">
      <t>ホカ</t>
    </rPh>
    <rPh sb="16" eb="17">
      <t>メイ</t>
    </rPh>
    <rPh sb="17" eb="18">
      <t>ブン</t>
    </rPh>
    <phoneticPr fontId="2"/>
  </si>
  <si>
    <t>ダイソー</t>
    <phoneticPr fontId="2"/>
  </si>
  <si>
    <t>紙コップ代</t>
    <rPh sb="0" eb="1">
      <t>カミ</t>
    </rPh>
    <rPh sb="4" eb="5">
      <t>ダイ</t>
    </rPh>
    <phoneticPr fontId="2"/>
  </si>
  <si>
    <t>パレ・ド・モンパル</t>
    <phoneticPr fontId="2"/>
  </si>
  <si>
    <t>ボランティア菓子代　二瓶他69名分</t>
    <rPh sb="6" eb="8">
      <t>カシ</t>
    </rPh>
    <rPh sb="8" eb="9">
      <t>ダイ</t>
    </rPh>
    <rPh sb="10" eb="12">
      <t>ニヘイ</t>
    </rPh>
    <rPh sb="12" eb="13">
      <t>ホカ</t>
    </rPh>
    <rPh sb="15" eb="16">
      <t>メイ</t>
    </rPh>
    <rPh sb="16" eb="17">
      <t>ブン</t>
    </rPh>
    <phoneticPr fontId="2"/>
  </si>
  <si>
    <t>事務キチ</t>
    <rPh sb="0" eb="2">
      <t>ジム</t>
    </rPh>
    <phoneticPr fontId="2"/>
  </si>
  <si>
    <t>パステルカラーペーパー、ロールパー</t>
    <phoneticPr fontId="2"/>
  </si>
  <si>
    <t>A3クリアポケット、クリアポケット、プッシュピンロング4ケ</t>
    <phoneticPr fontId="2"/>
  </si>
  <si>
    <t>HANAHIDE</t>
    <phoneticPr fontId="2"/>
  </si>
  <si>
    <t>会場用花代</t>
    <rPh sb="0" eb="3">
      <t>カイジョウヨウ</t>
    </rPh>
    <rPh sb="3" eb="5">
      <t>ハナダイ</t>
    </rPh>
    <phoneticPr fontId="2"/>
  </si>
  <si>
    <t>綾瀬市出納員</t>
    <rPh sb="0" eb="3">
      <t>アヤセシ</t>
    </rPh>
    <rPh sb="3" eb="6">
      <t>スイトウイン</t>
    </rPh>
    <phoneticPr fontId="2"/>
  </si>
  <si>
    <t>コピー代</t>
    <rPh sb="3" eb="4">
      <t>ダイ</t>
    </rPh>
    <phoneticPr fontId="2"/>
  </si>
  <si>
    <t>ノジマ</t>
    <phoneticPr fontId="2"/>
  </si>
  <si>
    <t>インク代</t>
    <rPh sb="3" eb="4">
      <t>ダイ</t>
    </rPh>
    <phoneticPr fontId="2"/>
  </si>
  <si>
    <t>審査員昼食代</t>
    <rPh sb="0" eb="3">
      <t>シンサイン</t>
    </rPh>
    <rPh sb="3" eb="6">
      <t>チュウショクダイ</t>
    </rPh>
    <phoneticPr fontId="2"/>
  </si>
  <si>
    <t>ドン・キホーテ綾瀬</t>
    <rPh sb="2" eb="9">
      <t>キホーテアヤセ</t>
    </rPh>
    <phoneticPr fontId="2"/>
  </si>
  <si>
    <t>そうてつローゼン</t>
    <phoneticPr fontId="2"/>
  </si>
  <si>
    <t>写真用紙代</t>
    <rPh sb="0" eb="2">
      <t>シャシン</t>
    </rPh>
    <rPh sb="2" eb="4">
      <t>ヨウシ</t>
    </rPh>
    <rPh sb="4" eb="5">
      <t>ダイ</t>
    </rPh>
    <phoneticPr fontId="2"/>
  </si>
  <si>
    <t>ボランティア保険料</t>
    <rPh sb="6" eb="9">
      <t>ホケンリョウ</t>
    </rPh>
    <phoneticPr fontId="2"/>
  </si>
  <si>
    <t>審査員御礼菓子代　　　　　　　　羽渕先生他４名分　　　</t>
    <rPh sb="0" eb="3">
      <t>シンサイン</t>
    </rPh>
    <rPh sb="3" eb="5">
      <t>オンレイ</t>
    </rPh>
    <rPh sb="5" eb="8">
      <t>カシダイ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</si>
  <si>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</si>
  <si>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</si>
  <si>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</si>
  <si>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</si>
  <si>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</si>
  <si>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</si>
  <si>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</si>
  <si>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</si>
  <si>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</si>
  <si>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</si>
  <si>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</si>
  <si>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</si>
  <si>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</si>
  <si>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</si>
  <si>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</si>
  <si>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⑯</t>
    <phoneticPr fontId="2"/>
  </si>
  <si>
    <t>⑰</t>
    <phoneticPr fontId="2"/>
  </si>
  <si>
    <t>⑱⑲</t>
    <phoneticPr fontId="2"/>
  </si>
  <si>
    <t>⑳</t>
    <phoneticPr fontId="2"/>
  </si>
  <si>
    <t>画鋲（ロングピン）</t>
    <rPh sb="0" eb="2">
      <t>ガビョウ</t>
    </rPh>
    <phoneticPr fontId="2"/>
  </si>
  <si>
    <t>（一社）                綾瀬青年会議所</t>
    <rPh sb="1" eb="3">
      <t>イッシャ</t>
    </rPh>
    <rPh sb="20" eb="27">
      <t>アヤセセイネンカイギショ</t>
    </rPh>
    <phoneticPr fontId="2"/>
  </si>
  <si>
    <t>国際ソロプチミスト      あやせ</t>
    <rPh sb="0" eb="2">
      <t>コクサイ</t>
    </rPh>
    <phoneticPr fontId="2"/>
  </si>
  <si>
    <t>かながわMOA議員  連盟</t>
    <rPh sb="7" eb="9">
      <t>ギイン</t>
    </rPh>
    <rPh sb="11" eb="13">
      <t>レンメイ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</si>
</sst>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42" formatCode="_ &quot;¥&quot;* #,##0_ ;_ &quot;¥&quot;* \-#,##0_ ;_ &quot;¥&quot;* &quot;-&quot;_ ;_ @_ "/>
    <numFmt numFmtId="176" formatCode="[$-411]&quot;自　&quot;ggge&quot;年&quot;m&quot;月&quot;d&quot;日&quot;"/>
    <numFmt numFmtId="177" formatCode="[$-411]&quot;至　&quot;ggge&quot;年&quot;m&quot;月&quot;d&quot;日&quot;"/>
    <numFmt numFmtId="178" formatCode="&quot;第&quot;0&quot;回&quot;"/>
    <numFmt numFmtId="179" formatCode="[$-411]ggge&quot;年&quot;m&quot;月&quot;d&quot;日&quot;;@"/>
    <numFmt numFmtId="180" formatCode="#,##0_ "/>
    <numFmt numFmtId="181" formatCode="[$-411]&quot;自　&quot;&quot;令&quot;&quot;和&quot;e&quot;年&quot;m&quot;月&quot;d&quot;日&quot;"/>
  </numFmts>
  <fonts count="21">
    <font>
      <sz val="10"/>
      <name val="細明朝体"/>
      <family val="3"/>
      <charset val="128"/>
    </font>
    <font>
      <sz val="10"/>
      <name val="細明朝体"/>
      <family val="3"/>
      <charset val="128"/>
    </font>
    <font>
      <sz val="6"/>
      <name val="Osaka"/>
      <family val="3"/>
      <charset val="128"/>
    </font>
    <font>
      <sz val="6"/>
      <name val="細明朝体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2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細明朝体"/>
      <family val="3"/>
      <charset val="128"/>
    </font>
    <font>
      <sz val="8"/>
      <name val="ＭＳ Ｐ明朝"/>
      <family val="1"/>
      <charset val="128"/>
    </font>
    <font>
      <sz val="16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5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distributed"/>
    </xf>
    <xf numFmtId="38" fontId="6" fillId="0" borderId="2" xfId="1" applyFont="1" applyBorder="1" applyProtection="1">
      <protection locked="0"/>
    </xf>
    <xf numFmtId="0" fontId="6" fillId="0" borderId="0" xfId="0" applyFont="1" applyProtection="1">
      <protection locked="0"/>
    </xf>
    <xf numFmtId="38" fontId="6" fillId="0" borderId="0" xfId="1" applyFont="1" applyProtection="1">
      <protection locked="0"/>
    </xf>
    <xf numFmtId="0" fontId="5" fillId="0" borderId="2" xfId="0" applyFont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 applyAlignment="1">
      <alignment horizontal="center"/>
    </xf>
    <xf numFmtId="42" fontId="4" fillId="2" borderId="4" xfId="0" applyNumberFormat="1" applyFont="1" applyFill="1" applyBorder="1"/>
    <xf numFmtId="42" fontId="4" fillId="2" borderId="5" xfId="0" applyNumberFormat="1" applyFont="1" applyFill="1" applyBorder="1"/>
    <xf numFmtId="42" fontId="4" fillId="2" borderId="6" xfId="0" applyNumberFormat="1" applyFont="1" applyFill="1" applyBorder="1"/>
    <xf numFmtId="0" fontId="4" fillId="0" borderId="1" xfId="0" applyFont="1" applyBorder="1" applyAlignment="1">
      <alignment horizontal="distributed"/>
    </xf>
    <xf numFmtId="0" fontId="4" fillId="0" borderId="1" xfId="0" applyFont="1" applyBorder="1" applyAlignment="1">
      <alignment horizontal="distributed" justifyLastLine="1"/>
    </xf>
    <xf numFmtId="0" fontId="4" fillId="0" borderId="4" xfId="0" applyFont="1" applyBorder="1" applyAlignment="1" applyProtection="1">
      <alignment wrapText="1"/>
      <protection locked="0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12" fillId="0" borderId="0" xfId="0" applyFont="1"/>
    <xf numFmtId="0" fontId="12" fillId="0" borderId="7" xfId="0" applyFont="1" applyBorder="1" applyAlignment="1">
      <alignment horizontal="center"/>
    </xf>
    <xf numFmtId="0" fontId="12" fillId="0" borderId="8" xfId="0" applyFont="1" applyBorder="1"/>
    <xf numFmtId="0" fontId="12" fillId="0" borderId="0" xfId="0" applyFont="1" applyAlignment="1">
      <alignment horizontal="left"/>
    </xf>
    <xf numFmtId="0" fontId="12" fillId="0" borderId="7" xfId="0" applyFont="1" applyBorder="1"/>
    <xf numFmtId="38" fontId="12" fillId="0" borderId="7" xfId="1" applyFont="1" applyBorder="1"/>
    <xf numFmtId="0" fontId="12" fillId="0" borderId="0" xfId="0" applyFont="1" applyAlignment="1">
      <alignment horizontal="center"/>
    </xf>
    <xf numFmtId="38" fontId="12" fillId="0" borderId="7" xfId="0" applyNumberFormat="1" applyFont="1" applyBorder="1"/>
    <xf numFmtId="38" fontId="5" fillId="0" borderId="2" xfId="1" applyFont="1" applyBorder="1"/>
    <xf numFmtId="0" fontId="6" fillId="0" borderId="2" xfId="0" applyFont="1" applyBorder="1" applyAlignment="1" applyProtection="1">
      <alignment wrapText="1"/>
      <protection locked="0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0" fontId="12" fillId="3" borderId="11" xfId="0" applyFont="1" applyFill="1" applyBorder="1"/>
    <xf numFmtId="38" fontId="12" fillId="3" borderId="9" xfId="0" applyNumberFormat="1" applyFont="1" applyFill="1" applyBorder="1"/>
    <xf numFmtId="0" fontId="12" fillId="3" borderId="11" xfId="0" applyFont="1" applyFill="1" applyBorder="1" applyAlignment="1">
      <alignment horizontal="left"/>
    </xf>
    <xf numFmtId="0" fontId="12" fillId="3" borderId="9" xfId="0" applyFont="1" applyFill="1" applyBorder="1" applyAlignment="1">
      <alignment horizontal="left"/>
    </xf>
    <xf numFmtId="0" fontId="12" fillId="3" borderId="12" xfId="0" applyFont="1" applyFill="1" applyBorder="1" applyAlignment="1">
      <alignment horizontal="left"/>
    </xf>
    <xf numFmtId="0" fontId="12" fillId="3" borderId="1" xfId="0" applyFont="1" applyFill="1" applyBorder="1"/>
    <xf numFmtId="0" fontId="12" fillId="3" borderId="13" xfId="0" applyFont="1" applyFill="1" applyBorder="1" applyAlignment="1">
      <alignment horizontal="center"/>
    </xf>
    <xf numFmtId="38" fontId="12" fillId="3" borderId="13" xfId="0" applyNumberFormat="1" applyFont="1" applyFill="1" applyBorder="1"/>
    <xf numFmtId="0" fontId="0" fillId="2" borderId="0" xfId="0" applyFill="1"/>
    <xf numFmtId="58" fontId="14" fillId="2" borderId="0" xfId="0" applyNumberFormat="1" applyFont="1" applyFill="1" applyAlignment="1">
      <alignment horizontal="center"/>
    </xf>
    <xf numFmtId="0" fontId="14" fillId="2" borderId="0" xfId="0" applyFont="1" applyFill="1"/>
    <xf numFmtId="0" fontId="8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38" fontId="5" fillId="3" borderId="2" xfId="1" applyFont="1" applyFill="1" applyBorder="1"/>
    <xf numFmtId="176" fontId="13" fillId="0" borderId="0" xfId="0" applyNumberFormat="1" applyFont="1"/>
    <xf numFmtId="177" fontId="13" fillId="0" borderId="0" xfId="0" applyNumberFormat="1" applyFont="1"/>
    <xf numFmtId="0" fontId="4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177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center"/>
      <protection locked="0"/>
    </xf>
    <xf numFmtId="38" fontId="4" fillId="0" borderId="4" xfId="1" applyFont="1" applyBorder="1" applyProtection="1">
      <protection locked="0"/>
    </xf>
    <xf numFmtId="38" fontId="4" fillId="0" borderId="5" xfId="1" applyFont="1" applyBorder="1" applyProtection="1">
      <protection locked="0"/>
    </xf>
    <xf numFmtId="38" fontId="4" fillId="0" borderId="6" xfId="1" applyFont="1" applyBorder="1" applyProtection="1">
      <protection locked="0"/>
    </xf>
    <xf numFmtId="0" fontId="0" fillId="0" borderId="0" xfId="0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6" fillId="0" borderId="0" xfId="0" applyFont="1"/>
    <xf numFmtId="5" fontId="6" fillId="0" borderId="2" xfId="1" applyNumberFormat="1" applyFont="1" applyBorder="1" applyProtection="1"/>
    <xf numFmtId="0" fontId="6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38" fontId="14" fillId="3" borderId="2" xfId="1" applyFont="1" applyFill="1" applyBorder="1" applyAlignment="1" applyProtection="1">
      <alignment horizontal="center" vertical="center"/>
    </xf>
    <xf numFmtId="0" fontId="5" fillId="0" borderId="2" xfId="0" applyFont="1" applyBorder="1" applyProtection="1">
      <protection locked="0"/>
    </xf>
    <xf numFmtId="38" fontId="5" fillId="0" borderId="2" xfId="1" applyFont="1" applyBorder="1" applyProtection="1">
      <protection locked="0"/>
    </xf>
    <xf numFmtId="178" fontId="11" fillId="2" borderId="0" xfId="0" applyNumberFormat="1" applyFont="1" applyFill="1" applyAlignment="1">
      <alignment horizontal="distributed" justifyLastLine="1"/>
    </xf>
    <xf numFmtId="0" fontId="0" fillId="2" borderId="0" xfId="0" applyFill="1" applyAlignment="1">
      <alignment horizontal="distributed" justifyLastLine="1"/>
    </xf>
    <xf numFmtId="178" fontId="16" fillId="2" borderId="0" xfId="0" applyNumberFormat="1" applyFont="1" applyFill="1" applyAlignment="1">
      <alignment horizontal="distributed" vertical="center" justifyLastLine="1"/>
    </xf>
    <xf numFmtId="179" fontId="14" fillId="0" borderId="0" xfId="0" applyNumberFormat="1" applyFont="1" applyProtection="1">
      <protection locked="0"/>
    </xf>
    <xf numFmtId="0" fontId="0" fillId="0" borderId="1" xfId="0" applyBorder="1"/>
    <xf numFmtId="0" fontId="4" fillId="0" borderId="1" xfId="0" applyFont="1" applyBorder="1" applyAlignment="1">
      <alignment horizontal="right"/>
    </xf>
    <xf numFmtId="0" fontId="17" fillId="0" borderId="0" xfId="0" applyFont="1" applyAlignment="1">
      <alignment vertical="center"/>
    </xf>
    <xf numFmtId="14" fontId="0" fillId="3" borderId="2" xfId="0" applyNumberFormat="1" applyFill="1" applyBorder="1" applyAlignment="1">
      <alignment horizontal="center" vertical="center"/>
    </xf>
    <xf numFmtId="0" fontId="12" fillId="0" borderId="1" xfId="0" applyFont="1" applyBorder="1"/>
    <xf numFmtId="38" fontId="12" fillId="0" borderId="13" xfId="0" applyNumberFormat="1" applyFont="1" applyBorder="1"/>
    <xf numFmtId="0" fontId="12" fillId="0" borderId="9" xfId="0" applyFont="1" applyBorder="1" applyAlignment="1">
      <alignment horizontal="center"/>
    </xf>
    <xf numFmtId="0" fontId="0" fillId="4" borderId="11" xfId="0" applyFill="1" applyBorder="1"/>
    <xf numFmtId="0" fontId="12" fillId="4" borderId="9" xfId="0" applyFont="1" applyFill="1" applyBorder="1" applyAlignment="1">
      <alignment horizontal="center"/>
    </xf>
    <xf numFmtId="38" fontId="12" fillId="4" borderId="13" xfId="0" applyNumberFormat="1" applyFont="1" applyFill="1" applyBorder="1"/>
    <xf numFmtId="0" fontId="12" fillId="4" borderId="10" xfId="0" applyFont="1" applyFill="1" applyBorder="1"/>
    <xf numFmtId="0" fontId="12" fillId="0" borderId="10" xfId="0" applyFont="1" applyBorder="1"/>
    <xf numFmtId="0" fontId="0" fillId="0" borderId="11" xfId="0" applyBorder="1"/>
    <xf numFmtId="0" fontId="4" fillId="0" borderId="3" xfId="0" applyFont="1" applyBorder="1" applyAlignment="1" applyProtection="1">
      <alignment horizontal="right"/>
      <protection locked="0"/>
    </xf>
    <xf numFmtId="0" fontId="8" fillId="3" borderId="14" xfId="0" applyFont="1" applyFill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/>
      <protection locked="0"/>
    </xf>
    <xf numFmtId="56" fontId="4" fillId="0" borderId="16" xfId="0" applyNumberFormat="1" applyFont="1" applyBorder="1" applyProtection="1">
      <protection locked="0"/>
    </xf>
    <xf numFmtId="56" fontId="4" fillId="0" borderId="17" xfId="0" applyNumberFormat="1" applyFont="1" applyBorder="1" applyProtection="1">
      <protection locked="0"/>
    </xf>
    <xf numFmtId="56" fontId="4" fillId="2" borderId="14" xfId="0" applyNumberFormat="1" applyFont="1" applyFill="1" applyBorder="1" applyProtection="1">
      <protection locked="0"/>
    </xf>
    <xf numFmtId="0" fontId="4" fillId="3" borderId="18" xfId="0" applyFont="1" applyFill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4" fillId="0" borderId="18" xfId="0" applyFont="1" applyBorder="1" applyProtection="1">
      <protection locked="0"/>
    </xf>
    <xf numFmtId="0" fontId="14" fillId="0" borderId="0" xfId="0" applyFont="1"/>
    <xf numFmtId="58" fontId="14" fillId="2" borderId="0" xfId="0" applyNumberFormat="1" applyFont="1" applyFill="1" applyAlignment="1">
      <alignment horizontal="right"/>
    </xf>
    <xf numFmtId="0" fontId="4" fillId="0" borderId="4" xfId="0" applyFont="1" applyBorder="1" applyAlignment="1" applyProtection="1">
      <alignment horizontal="right"/>
      <protection locked="0"/>
    </xf>
    <xf numFmtId="42" fontId="4" fillId="0" borderId="0" xfId="0" applyNumberFormat="1" applyFont="1" applyProtection="1">
      <protection locked="0"/>
    </xf>
    <xf numFmtId="38" fontId="4" fillId="0" borderId="3" xfId="1" applyFont="1" applyBorder="1" applyAlignment="1" applyProtection="1">
      <alignment horizontal="right"/>
      <protection locked="0"/>
    </xf>
    <xf numFmtId="180" fontId="4" fillId="0" borderId="3" xfId="0" applyNumberFormat="1" applyFont="1" applyBorder="1" applyAlignment="1">
      <alignment horizontal="right"/>
    </xf>
    <xf numFmtId="56" fontId="4" fillId="0" borderId="25" xfId="0" applyNumberFormat="1" applyFont="1" applyBorder="1" applyProtection="1">
      <protection locked="0"/>
    </xf>
    <xf numFmtId="0" fontId="4" fillId="0" borderId="26" xfId="0" applyFont="1" applyBorder="1" applyAlignment="1" applyProtection="1">
      <alignment wrapText="1"/>
      <protection locked="0"/>
    </xf>
    <xf numFmtId="0" fontId="4" fillId="0" borderId="24" xfId="0" applyFont="1" applyBorder="1" applyAlignment="1" applyProtection="1">
      <alignment wrapText="1"/>
      <protection locked="0"/>
    </xf>
    <xf numFmtId="38" fontId="4" fillId="0" borderId="26" xfId="1" applyFont="1" applyBorder="1" applyProtection="1">
      <protection locked="0"/>
    </xf>
    <xf numFmtId="56" fontId="4" fillId="0" borderId="25" xfId="0" applyNumberFormat="1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4" fillId="0" borderId="24" xfId="0" applyFont="1" applyBorder="1" applyAlignment="1">
      <alignment horizontal="center"/>
    </xf>
    <xf numFmtId="0" fontId="4" fillId="0" borderId="27" xfId="0" applyFont="1" applyBorder="1" applyProtection="1">
      <protection locked="0"/>
    </xf>
    <xf numFmtId="0" fontId="4" fillId="0" borderId="29" xfId="0" applyFont="1" applyBorder="1" applyProtection="1">
      <protection locked="0"/>
    </xf>
    <xf numFmtId="0" fontId="4" fillId="0" borderId="28" xfId="0" applyFont="1" applyBorder="1" applyAlignment="1" applyProtection="1">
      <alignment wrapText="1"/>
      <protection locked="0"/>
    </xf>
    <xf numFmtId="38" fontId="4" fillId="0" borderId="28" xfId="1" applyFont="1" applyBorder="1" applyProtection="1">
      <protection locked="0"/>
    </xf>
    <xf numFmtId="42" fontId="4" fillId="2" borderId="28" xfId="0" applyNumberFormat="1" applyFont="1" applyFill="1" applyBorder="1"/>
    <xf numFmtId="56" fontId="4" fillId="0" borderId="30" xfId="0" applyNumberFormat="1" applyFont="1" applyBorder="1" applyProtection="1">
      <protection locked="0"/>
    </xf>
    <xf numFmtId="42" fontId="4" fillId="2" borderId="24" xfId="0" applyNumberFormat="1" applyFont="1" applyFill="1" applyBorder="1"/>
    <xf numFmtId="0" fontId="4" fillId="0" borderId="31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18" fillId="0" borderId="4" xfId="0" applyFont="1" applyBorder="1" applyAlignment="1" applyProtection="1">
      <alignment wrapText="1"/>
      <protection locked="0"/>
    </xf>
    <xf numFmtId="38" fontId="19" fillId="0" borderId="0" xfId="1" applyFont="1"/>
    <xf numFmtId="38" fontId="19" fillId="3" borderId="11" xfId="1" applyFont="1" applyFill="1" applyBorder="1"/>
    <xf numFmtId="38" fontId="19" fillId="4" borderId="1" xfId="1" applyFont="1" applyFill="1" applyBorder="1"/>
    <xf numFmtId="0" fontId="20" fillId="3" borderId="11" xfId="0" applyFont="1" applyFill="1" applyBorder="1" applyAlignment="1">
      <alignment vertical="center"/>
    </xf>
    <xf numFmtId="42" fontId="4" fillId="2" borderId="32" xfId="0" applyNumberFormat="1" applyFont="1" applyFill="1" applyBorder="1"/>
    <xf numFmtId="38" fontId="4" fillId="0" borderId="24" xfId="1" applyFont="1" applyBorder="1" applyProtection="1">
      <protection locked="0"/>
    </xf>
    <xf numFmtId="42" fontId="4" fillId="2" borderId="3" xfId="0" applyNumberFormat="1" applyFont="1" applyFill="1" applyBorder="1"/>
    <xf numFmtId="42" fontId="4" fillId="0" borderId="3" xfId="0" applyNumberFormat="1" applyFont="1" applyBorder="1" applyAlignment="1">
      <alignment horizontal="right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178" fontId="15" fillId="0" borderId="0" xfId="0" applyNumberFormat="1" applyFont="1" applyAlignment="1">
      <alignment horizontal="distributed" wrapText="1" justifyLastLine="1"/>
    </xf>
    <xf numFmtId="181" fontId="11" fillId="0" borderId="0" xfId="0" applyNumberFormat="1" applyFont="1" applyAlignment="1">
      <alignment horizontal="distributed" justifyLastLine="1"/>
    </xf>
    <xf numFmtId="0" fontId="7" fillId="3" borderId="22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distributed"/>
      <protection locked="0"/>
    </xf>
    <xf numFmtId="176" fontId="4" fillId="0" borderId="0" xfId="0" applyNumberFormat="1" applyFont="1" applyAlignment="1" applyProtection="1">
      <alignment horizontal="left"/>
      <protection locked="0"/>
    </xf>
    <xf numFmtId="177" fontId="4" fillId="0" borderId="0" xfId="0" applyNumberFormat="1" applyFont="1" applyAlignment="1" applyProtection="1">
      <alignment horizontal="left"/>
      <protection locked="0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178" fontId="13" fillId="2" borderId="0" xfId="0" applyNumberFormat="1" applyFont="1" applyFill="1" applyAlignment="1">
      <alignment horizontal="distributed" vertical="center" justifyLastLine="1"/>
    </xf>
    <xf numFmtId="178" fontId="11" fillId="2" borderId="0" xfId="0" applyNumberFormat="1" applyFont="1" applyFill="1" applyAlignment="1">
      <alignment horizontal="distributed" justifyLastLine="1"/>
    </xf>
    <xf numFmtId="0" fontId="0" fillId="2" borderId="0" xfId="0" applyFill="1" applyAlignment="1">
      <alignment horizontal="distributed" justifyLastLine="1"/>
    </xf>
    <xf numFmtId="0" fontId="12" fillId="3" borderId="10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176" fontId="5" fillId="0" borderId="0" xfId="0" applyNumberFormat="1" applyFont="1" applyAlignment="1">
      <alignment horizontal="center"/>
    </xf>
    <xf numFmtId="177" fontId="5" fillId="0" borderId="0" xfId="0" applyNumberFormat="1" applyFont="1" applyAlignment="1">
      <alignment horizontal="center"/>
    </xf>
    <xf numFmtId="0" fontId="9" fillId="0" borderId="0" xfId="0" applyFont="1" applyAlignment="1">
      <alignment horizontal="distributed"/>
    </xf>
    <xf numFmtId="0" fontId="10" fillId="0" borderId="0" xfId="0" applyFont="1" applyAlignment="1">
      <alignment horizontal="distributed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distributed" justifyLastLine="1"/>
    </xf>
    <xf numFmtId="0" fontId="4" fillId="0" borderId="1" xfId="0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179" fontId="5" fillId="0" borderId="2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318135</xdr:colOff>
      <xdr:row>0</xdr:row>
      <xdr:rowOff>231775</xdr:rowOff>
    </xdr:from>
    <xdr:to>
      <xdr:col>6</xdr:col>
      <xdr:colOff>493432</xdr:colOff>
      <xdr:row>13</xdr:row>
      <xdr:rowOff>38100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861E4EF2-1627-4145-BE70-8C6C923A3C25}"/>
            </a:ext>
          </a:extLst>
        </xdr:cNvPr>
        <xdr:cNvSpPr txBox="1">
          <a:spLocks noChangeArrowheads="1"/>
        </xdr:cNvSpPr>
      </xdr:nvSpPr>
      <xdr:spPr bwMode="auto">
        <a:xfrm>
          <a:off x="342900" y="238125"/>
          <a:ext cx="3848100" cy="3295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細明朝体"/>
            </a:rPr>
            <a:t>はじめに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細明朝体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細明朝体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細明朝体"/>
            </a:rPr>
            <a:t>、右記の基本情報を入力してください。この情報が会計書類のタイトル等に反映されます。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細明朝体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細明朝体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細明朝体"/>
            </a:rPr>
            <a:t>、出納帳と収支報告書は連動していますので、出納帳に日付、科目、摘要、金額を入力すれば収支報告書が作成されるようになっています。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細明朝体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細明朝体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細明朝体"/>
            </a:rPr>
            <a:t>、御使用のプリンターにより余白等の微調整が必要な場合はプレビュー画面等で調整してください。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細明朝体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細明朝体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細明朝体"/>
            </a:rPr>
            <a:t>、出納帳は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細明朝体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細明朝体"/>
            </a:rPr>
            <a:t>ページ、協賛者一覧は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細明朝体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細明朝体"/>
            </a:rPr>
            <a:t>人分入力できますが、不足する場合は、シートの保護を解除して編集してください。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細明朝体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細明朝体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細明朝体"/>
            </a:rPr>
            <a:t>、計算式等が壊れないように、一応シートの保護がかけてありますが、使い難い場合もシートの保護を解除してお使いください。</a:t>
          </a:r>
        </a:p>
      </xdr:txBody>
    </xdr:sp>
    <xdr:clientData/>
  </xdr:twoCellAnchor>
  <xdr:twoCellAnchor>
    <xdr:from>
      <xdr:col>7</xdr:col>
      <xdr:colOff>431800</xdr:colOff>
      <xdr:row>0</xdr:row>
      <xdr:rowOff>41275</xdr:rowOff>
    </xdr:from>
    <xdr:to>
      <xdr:col>8</xdr:col>
      <xdr:colOff>607762</xdr:colOff>
      <xdr:row>1</xdr:row>
      <xdr:rowOff>47625</xdr:rowOff>
    </xdr:to>
    <xdr:sp macro="" textlink="">
      <xdr:nvSpPr>
        <xdr:cNvPr id="7171" name="Text Box 3">
          <a:extLst>
            <a:ext uri="{FF2B5EF4-FFF2-40B4-BE49-F238E27FC236}">
              <a16:creationId xmlns:a16="http://schemas.microsoft.com/office/drawing/2014/main" id="{5555B903-B39C-4664-A11C-3CB400464262}"/>
            </a:ext>
          </a:extLst>
        </xdr:cNvPr>
        <xdr:cNvSpPr txBox="1">
          <a:spLocks noChangeArrowheads="1"/>
        </xdr:cNvSpPr>
      </xdr:nvSpPr>
      <xdr:spPr bwMode="auto">
        <a:xfrm>
          <a:off x="4743450" y="47625"/>
          <a:ext cx="7810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細明朝体"/>
            </a:rPr>
            <a:t>基本情報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547371</xdr:colOff>
      <xdr:row>28</xdr:row>
      <xdr:rowOff>0</xdr:rowOff>
    </xdr:from>
    <xdr:to>
      <xdr:col>3</xdr:col>
      <xdr:colOff>1447801</xdr:colOff>
      <xdr:row>31</xdr:row>
      <xdr:rowOff>85725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47A042B0-564C-4120-B29C-16D799982112}"/>
            </a:ext>
          </a:extLst>
        </xdr:cNvPr>
        <xdr:cNvSpPr txBox="1">
          <a:spLocks noChangeArrowheads="1"/>
        </xdr:cNvSpPr>
      </xdr:nvSpPr>
      <xdr:spPr bwMode="auto">
        <a:xfrm>
          <a:off x="3046731" y="7513320"/>
          <a:ext cx="90043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細明朝体"/>
            </a:rPr>
            <a:t>担当印</a:t>
          </a:r>
        </a:p>
      </xdr:txBody>
    </xdr:sp>
    <xdr:clientData/>
  </xdr:twoCellAnchor>
  <xdr:twoCellAnchor>
    <xdr:from>
      <xdr:col>3</xdr:col>
      <xdr:colOff>1447800</xdr:colOff>
      <xdr:row>28</xdr:row>
      <xdr:rowOff>0</xdr:rowOff>
    </xdr:from>
    <xdr:to>
      <xdr:col>4</xdr:col>
      <xdr:colOff>850049</xdr:colOff>
      <xdr:row>31</xdr:row>
      <xdr:rowOff>85725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F634C4C8-1DCA-49F0-9329-441E09AD7D81}"/>
            </a:ext>
          </a:extLst>
        </xdr:cNvPr>
        <xdr:cNvSpPr txBox="1">
          <a:spLocks noChangeArrowheads="1"/>
        </xdr:cNvSpPr>
      </xdr:nvSpPr>
      <xdr:spPr bwMode="auto">
        <a:xfrm>
          <a:off x="3947160" y="7513320"/>
          <a:ext cx="872909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細明朝体"/>
            </a:rPr>
            <a:t>事務局印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H1:O12"/>
  <sheetViews>
    <sheetView showGridLines="0" workbookViewId="0">
      <selection activeCell="L8" sqref="L8"/>
    </sheetView>
  </sheetViews>
  <sheetFormatPr defaultRowHeight="12"/>
  <cols>
    <col min="9" max="9" width="22.109375" customWidth="1"/>
    <col min="10" max="10" width="13.33203125" customWidth="1"/>
    <col min="11" max="11" width="6.109375" customWidth="1"/>
    <col min="12" max="12" width="12.44140625" customWidth="1"/>
    <col min="13" max="13" width="6.6640625" bestFit="1" customWidth="1"/>
  </cols>
  <sheetData>
    <row r="1" spans="8:15" ht="18.75" customHeight="1">
      <c r="H1" s="72"/>
      <c r="I1" s="72"/>
    </row>
    <row r="2" spans="8:15" ht="30" customHeight="1">
      <c r="I2" s="28" t="s">
        <v>32</v>
      </c>
      <c r="J2" s="128" t="s">
        <v>65</v>
      </c>
      <c r="K2" s="128"/>
      <c r="L2" s="128"/>
      <c r="M2" s="128"/>
    </row>
    <row r="3" spans="8:15" ht="30" customHeight="1">
      <c r="I3" s="28" t="s">
        <v>48</v>
      </c>
      <c r="J3" s="129" t="s">
        <v>55</v>
      </c>
      <c r="K3" s="130"/>
      <c r="L3" s="130"/>
      <c r="M3" s="131"/>
    </row>
    <row r="4" spans="8:15" ht="2.25" customHeight="1">
      <c r="I4" s="16"/>
      <c r="J4" s="16"/>
      <c r="K4" s="16"/>
      <c r="L4" s="16"/>
      <c r="M4" s="16"/>
    </row>
    <row r="5" spans="8:15" ht="30" customHeight="1">
      <c r="I5" s="28" t="s">
        <v>35</v>
      </c>
      <c r="J5" s="29" t="s">
        <v>37</v>
      </c>
      <c r="K5" s="57">
        <v>25</v>
      </c>
      <c r="L5" s="132" t="s">
        <v>36</v>
      </c>
      <c r="M5" s="133"/>
    </row>
    <row r="6" spans="8:15" ht="30" customHeight="1">
      <c r="I6" s="28" t="s">
        <v>48</v>
      </c>
      <c r="J6" s="29" t="s">
        <v>37</v>
      </c>
      <c r="K6" s="28">
        <v>35</v>
      </c>
      <c r="L6" s="132" t="s">
        <v>36</v>
      </c>
      <c r="M6" s="133"/>
    </row>
    <row r="7" spans="8:15" ht="2.25" customHeight="1">
      <c r="I7" s="16"/>
      <c r="J7" s="16"/>
      <c r="K7" s="16"/>
      <c r="L7" s="16"/>
      <c r="M7" s="16"/>
    </row>
    <row r="8" spans="8:15" ht="30" customHeight="1">
      <c r="I8" s="28" t="s">
        <v>29</v>
      </c>
      <c r="J8" s="58">
        <v>44286</v>
      </c>
      <c r="K8" s="28" t="s">
        <v>49</v>
      </c>
      <c r="L8" s="58">
        <v>44551</v>
      </c>
      <c r="M8" s="28" t="s">
        <v>50</v>
      </c>
      <c r="O8" s="56"/>
    </row>
    <row r="9" spans="8:15" ht="30" customHeight="1">
      <c r="I9" s="28" t="s">
        <v>48</v>
      </c>
      <c r="J9" s="73">
        <v>43921</v>
      </c>
      <c r="K9" s="28" t="s">
        <v>49</v>
      </c>
      <c r="L9" s="73">
        <v>44285</v>
      </c>
      <c r="M9" s="28" t="s">
        <v>50</v>
      </c>
    </row>
    <row r="10" spans="8:15" ht="3" customHeight="1">
      <c r="I10" s="16"/>
      <c r="J10" s="16"/>
      <c r="K10" s="16"/>
      <c r="L10" s="16"/>
      <c r="M10" s="16"/>
    </row>
    <row r="11" spans="8:15" ht="30" customHeight="1">
      <c r="I11" s="28" t="s">
        <v>33</v>
      </c>
      <c r="J11" s="127" t="s">
        <v>66</v>
      </c>
      <c r="K11" s="127"/>
      <c r="L11" s="127"/>
      <c r="M11" s="127"/>
    </row>
    <row r="12" spans="8:15" ht="27" customHeight="1">
      <c r="I12" s="28" t="s">
        <v>48</v>
      </c>
      <c r="J12" s="126" t="s">
        <v>56</v>
      </c>
      <c r="K12" s="126"/>
      <c r="L12" s="126"/>
      <c r="M12" s="126"/>
    </row>
  </sheetData>
  <mergeCells count="6">
    <mergeCell ref="J12:M12"/>
    <mergeCell ref="J11:M11"/>
    <mergeCell ref="J2:M2"/>
    <mergeCell ref="J3:M3"/>
    <mergeCell ref="L5:M5"/>
    <mergeCell ref="L6:M6"/>
  </mergeCells>
  <phoneticPr fontId="3"/>
  <dataValidations count="1">
    <dataValidation imeMode="on" allowBlank="1" showInputMessage="1" showErrorMessage="1" sqref="J2:M2 J11" xr:uid="{00000000-0002-0000-0000-000000000000}"/>
  </dataValidations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H40"/>
  <sheetViews>
    <sheetView zoomScaleNormal="100" workbookViewId="0">
      <selection activeCell="E33" sqref="E33"/>
    </sheetView>
  </sheetViews>
  <sheetFormatPr defaultColWidth="11.44140625" defaultRowHeight="12"/>
  <cols>
    <col min="1" max="3" width="11.109375" style="17" customWidth="1"/>
    <col min="4" max="4" width="11.44140625" style="17"/>
    <col min="5" max="5" width="15.77734375" style="17" customWidth="1"/>
    <col min="6" max="16384" width="11.44140625" style="17"/>
  </cols>
  <sheetData>
    <row r="6" spans="1:8" ht="30">
      <c r="A6" s="135" t="str">
        <f>基本情報!J5&amp;基本情報!K5&amp;基本情報!L5&amp;"会計報告書"</f>
        <v>第25回会計報告書</v>
      </c>
      <c r="B6" s="135"/>
      <c r="C6" s="135"/>
      <c r="D6" s="135"/>
      <c r="E6" s="135"/>
      <c r="F6" s="135"/>
      <c r="G6" s="135"/>
      <c r="H6" s="135"/>
    </row>
    <row r="15" spans="1:8" ht="10.5" customHeight="1"/>
    <row r="16" spans="1:8" ht="11.25" customHeight="1"/>
    <row r="23" spans="2:8" ht="16.2">
      <c r="B23" s="46"/>
      <c r="C23" s="46"/>
      <c r="D23" s="136" t="str">
        <f>CONCATENATE("自　令和",IF(YEAR(基本情報!J8)-2018=1,"元",YEAR(基本情報!J8)-2018),"年",MONTH(基本情報!J8),"月",DAY(基本情報!J8),"日")</f>
        <v>自　令和7年4月1日</v>
      </c>
      <c r="E23" s="136" t="str">
        <f>CONCATENATE("自　令和",YEAR(開始日)-2018,"年",MONTH(開始日),"月",DAY(開始日),"日")</f>
        <v>自　令和7年4月1日</v>
      </c>
      <c r="F23" s="46"/>
      <c r="G23" s="46"/>
      <c r="H23" s="46"/>
    </row>
    <row r="24" spans="2:8" ht="17.25" customHeight="1">
      <c r="B24" s="47"/>
      <c r="C24" s="47"/>
      <c r="D24" s="136" t="str">
        <f>CONCATENATE("至　令和",IF(YEAR(基本情報!L8)-2018=1,"元",YEAR(基本情報!L8)-2018),"年",MONTH(基本情報!L8),"月",DAY(基本情報!L8),"日")</f>
        <v>至　令和7年12月22日</v>
      </c>
      <c r="E24" s="136" t="str">
        <f>CONCATENATE("自　令和",YEAR(開始日)-2018,"年",MONTH(開始日),"月",DAY(開始日),"日")</f>
        <v>自　令和7年4月1日</v>
      </c>
      <c r="F24" s="47"/>
      <c r="G24" s="47"/>
      <c r="H24" s="47"/>
    </row>
    <row r="40" spans="1:8" ht="21">
      <c r="A40" s="134" t="str">
        <f>基本情報!J2</f>
        <v>あやせ児童作品展</v>
      </c>
      <c r="B40" s="134"/>
      <c r="C40" s="134"/>
      <c r="D40" s="134"/>
      <c r="E40" s="134"/>
      <c r="F40" s="134"/>
      <c r="G40" s="134"/>
      <c r="H40" s="134"/>
    </row>
  </sheetData>
  <mergeCells count="4">
    <mergeCell ref="A40:H40"/>
    <mergeCell ref="A6:H6"/>
    <mergeCell ref="D23:E23"/>
    <mergeCell ref="D24:E24"/>
  </mergeCells>
  <phoneticPr fontId="2"/>
  <printOptions horizontalCentered="1"/>
  <pageMargins left="0.8" right="0.78740157480314965" top="0.98425196850393704" bottom="0.98425196850393704" header="0.51181102362204722" footer="0.51181102362204722"/>
  <pageSetup paperSize="9" orientation="portrait" horizontalDpi="300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20"/>
  <sheetViews>
    <sheetView topLeftCell="A38" zoomScale="86" zoomScaleNormal="86" workbookViewId="0">
      <selection activeCell="C99" sqref="C99"/>
    </sheetView>
  </sheetViews>
  <sheetFormatPr defaultColWidth="11.44140625" defaultRowHeight="12"/>
  <cols>
    <col min="1" max="1" width="2.88671875" style="1" customWidth="1"/>
    <col min="2" max="2" width="9.33203125" style="1" customWidth="1"/>
    <col min="3" max="3" width="11.44140625" style="1" customWidth="1"/>
    <col min="4" max="4" width="15.6640625" style="1" customWidth="1"/>
    <col min="5" max="5" width="24.109375" style="1" customWidth="1"/>
    <col min="6" max="7" width="11.77734375" style="1" customWidth="1"/>
    <col min="8" max="8" width="12.5546875" style="1" customWidth="1"/>
    <col min="9" max="9" width="3.109375" style="1" customWidth="1"/>
    <col min="10" max="10" width="11.44140625" style="1" customWidth="1"/>
    <col min="11" max="11" width="10.33203125" style="1" customWidth="1"/>
    <col min="12" max="12" width="10.5546875" style="1" customWidth="1"/>
    <col min="13" max="13" width="16.44140625" style="1" customWidth="1"/>
    <col min="14" max="16384" width="11.44140625" style="1"/>
  </cols>
  <sheetData>
    <row r="1" spans="1:13" ht="18" customHeight="1">
      <c r="A1" s="48"/>
      <c r="B1" s="142" t="str">
        <f>CONCATENATE("自　令和",IF(YEAR(基本情報!J8)-2018=1,"元",YEAR(基本情報!J8)-2018),"年",MONTH(基本情報!J8),"月",DAY(基本情報!J8),"日")</f>
        <v>自　令和7年4月1日</v>
      </c>
      <c r="C1" s="142" t="str">
        <f>CONCATENATE("自　令和",YEAR(開始日)-2018,"年",MONTH(開始日),"月",DAY(開始日),"日")</f>
        <v>自　令和7年4月1日</v>
      </c>
      <c r="D1" s="48"/>
      <c r="E1" s="2" t="s">
        <v>19</v>
      </c>
      <c r="F1" s="48"/>
      <c r="G1" s="141" t="str">
        <f>基本情報!J2</f>
        <v>あやせ児童作品展</v>
      </c>
      <c r="H1" s="141"/>
      <c r="I1" s="49"/>
      <c r="J1" s="48"/>
      <c r="K1" s="48"/>
      <c r="L1" s="48"/>
      <c r="M1" s="48"/>
    </row>
    <row r="2" spans="1:13" ht="18" customHeight="1">
      <c r="A2" s="48"/>
      <c r="B2" s="143" t="str">
        <f>CONCATENATE("至　令和",IF(YEAR(基本情報!L8)-2018=1,"元",YEAR(基本情報!L8)-2018),"年",MONTH(基本情報!L8),"月",DAY(基本情報!L8),"日")</f>
        <v>至　令和7年12月22日</v>
      </c>
      <c r="C2" s="143" t="str">
        <f>CONCATENATE("自　令和",YEAR(開始日)-2018,"年",MONTH(開始日),"月",DAY(開始日),"日")</f>
        <v>自　令和7年4月1日</v>
      </c>
      <c r="D2" s="48"/>
      <c r="E2" s="48"/>
      <c r="F2" s="48"/>
      <c r="G2" s="12" t="s">
        <v>34</v>
      </c>
      <c r="H2" s="13" t="str">
        <f>基本情報!J11</f>
        <v>日下部公子</v>
      </c>
      <c r="I2" s="7" t="s">
        <v>1</v>
      </c>
      <c r="J2" s="48"/>
      <c r="K2" s="48"/>
      <c r="L2" s="48"/>
      <c r="M2" s="48"/>
    </row>
    <row r="3" spans="1:13" ht="6.75" customHeight="1">
      <c r="A3" s="48"/>
      <c r="B3" s="50"/>
      <c r="C3" s="50"/>
      <c r="D3" s="48"/>
      <c r="E3" s="48"/>
      <c r="F3" s="48"/>
      <c r="G3" s="51"/>
      <c r="H3" s="48"/>
      <c r="I3" s="48"/>
      <c r="J3" s="48"/>
      <c r="K3" s="48"/>
      <c r="L3" s="48"/>
      <c r="M3" s="48"/>
    </row>
    <row r="4" spans="1:13" ht="24" customHeight="1">
      <c r="A4" s="48"/>
      <c r="B4" s="84" t="s">
        <v>20</v>
      </c>
      <c r="C4" s="43" t="s">
        <v>26</v>
      </c>
      <c r="D4" s="43" t="s">
        <v>18</v>
      </c>
      <c r="E4" s="43" t="s">
        <v>24</v>
      </c>
      <c r="F4" s="43" t="s">
        <v>21</v>
      </c>
      <c r="G4" s="43" t="s">
        <v>22</v>
      </c>
      <c r="H4" s="43" t="s">
        <v>23</v>
      </c>
      <c r="I4" s="89"/>
      <c r="J4" s="48"/>
      <c r="K4" s="48"/>
      <c r="L4" s="48"/>
      <c r="M4" s="48"/>
    </row>
    <row r="5" spans="1:13" ht="24" customHeight="1">
      <c r="A5" s="48"/>
      <c r="B5" s="85"/>
      <c r="C5" s="14"/>
      <c r="D5" s="52"/>
      <c r="E5" s="8" t="s">
        <v>62</v>
      </c>
      <c r="F5" s="98">
        <v>70908</v>
      </c>
      <c r="G5" s="83"/>
      <c r="H5" s="9">
        <f>F5-G5</f>
        <v>70908</v>
      </c>
      <c r="I5" s="90"/>
      <c r="J5" s="48"/>
      <c r="K5" s="48"/>
      <c r="L5" s="48"/>
      <c r="M5" s="48"/>
    </row>
    <row r="6" spans="1:13" ht="24" customHeight="1">
      <c r="A6" s="48"/>
      <c r="B6" s="86">
        <v>44286</v>
      </c>
      <c r="C6" s="14" t="s">
        <v>208</v>
      </c>
      <c r="D6" s="14" t="s">
        <v>67</v>
      </c>
      <c r="E6" s="14" t="s">
        <v>68</v>
      </c>
      <c r="F6" s="53">
        <v>42</v>
      </c>
      <c r="G6" s="96"/>
      <c r="H6" s="9">
        <f>IF(C6="",0,H5+F6-G6)</f>
        <v>70950</v>
      </c>
      <c r="I6" s="91"/>
      <c r="J6" s="48"/>
      <c r="K6" s="97"/>
      <c r="L6" s="97"/>
      <c r="M6" s="48"/>
    </row>
    <row r="7" spans="1:13" ht="24" customHeight="1">
      <c r="A7" s="163">
        <v>1</v>
      </c>
      <c r="B7" s="86">
        <v>44297</v>
      </c>
      <c r="C7" s="14" t="s">
        <v>53</v>
      </c>
      <c r="D7" s="14" t="s">
        <v>69</v>
      </c>
      <c r="E7" s="14" t="s">
        <v>212</v>
      </c>
      <c r="F7" s="53"/>
      <c r="G7" s="53">
        <v>4460</v>
      </c>
      <c r="H7" s="9">
        <f>IF(C7="",0,H6+F7-G7)</f>
        <v>66490</v>
      </c>
      <c r="I7" s="91"/>
      <c r="J7" s="48"/>
      <c r="K7" s="97"/>
      <c r="L7" s="97"/>
      <c r="M7" s="48"/>
    </row>
    <row r="8" spans="1:13" ht="24" customHeight="1">
      <c r="A8" s="163">
        <v>2</v>
      </c>
      <c r="B8" s="86">
        <v>44306</v>
      </c>
      <c r="C8" s="14" t="s">
        <v>14</v>
      </c>
      <c r="D8" s="14" t="s">
        <v>71</v>
      </c>
      <c r="E8" s="14" t="s">
        <v>72</v>
      </c>
      <c r="F8" s="53"/>
      <c r="G8" s="53">
        <v>600</v>
      </c>
      <c r="H8" s="9">
        <f>IF(C8="",0,H7+F8-G8)</f>
        <v>65890</v>
      </c>
      <c r="I8" s="91"/>
      <c r="J8" s="48"/>
      <c r="K8" s="97"/>
      <c r="L8" s="97"/>
      <c r="M8" s="48"/>
    </row>
    <row r="9" spans="1:13" ht="24" customHeight="1">
      <c r="A9" s="163">
        <v>3</v>
      </c>
      <c r="B9" s="86">
        <v>44306</v>
      </c>
      <c r="C9" s="14" t="s">
        <v>73</v>
      </c>
      <c r="D9" s="14" t="s">
        <v>74</v>
      </c>
      <c r="E9" s="14" t="s">
        <v>75</v>
      </c>
      <c r="F9" s="53"/>
      <c r="G9" s="53">
        <v>300</v>
      </c>
      <c r="H9" s="9">
        <f t="shared" ref="H9:H32" si="0">IF(C9="",0,H8+F9-G9)</f>
        <v>65590</v>
      </c>
      <c r="I9" s="91"/>
      <c r="J9" s="48"/>
      <c r="K9" s="97"/>
      <c r="L9" s="97"/>
      <c r="M9" s="48"/>
    </row>
    <row r="10" spans="1:13" ht="24" customHeight="1">
      <c r="A10" s="163">
        <v>4</v>
      </c>
      <c r="B10" s="86">
        <v>44310</v>
      </c>
      <c r="C10" s="14" t="s">
        <v>53</v>
      </c>
      <c r="D10" s="14" t="s">
        <v>76</v>
      </c>
      <c r="E10" s="14" t="s">
        <v>77</v>
      </c>
      <c r="F10" s="53"/>
      <c r="G10" s="53">
        <v>3380</v>
      </c>
      <c r="H10" s="9">
        <f t="shared" si="0"/>
        <v>62210</v>
      </c>
      <c r="I10" s="91"/>
      <c r="J10" s="48"/>
      <c r="K10" s="97"/>
      <c r="L10" s="97"/>
      <c r="M10" s="48"/>
    </row>
    <row r="11" spans="1:13" ht="24" customHeight="1">
      <c r="A11" s="163">
        <v>5</v>
      </c>
      <c r="B11" s="86">
        <v>44326</v>
      </c>
      <c r="C11" s="14" t="s">
        <v>53</v>
      </c>
      <c r="D11" s="14" t="s">
        <v>69</v>
      </c>
      <c r="E11" s="14" t="s">
        <v>212</v>
      </c>
      <c r="F11" s="53"/>
      <c r="G11" s="53">
        <v>6400</v>
      </c>
      <c r="H11" s="9">
        <f t="shared" si="0"/>
        <v>55810</v>
      </c>
      <c r="I11" s="91"/>
      <c r="J11" s="48"/>
      <c r="K11" s="97"/>
      <c r="L11" s="97"/>
      <c r="M11" s="48"/>
    </row>
    <row r="12" spans="1:13" ht="24" customHeight="1">
      <c r="A12" s="163">
        <v>6</v>
      </c>
      <c r="B12" s="86">
        <v>44331</v>
      </c>
      <c r="C12" s="14" t="s">
        <v>92</v>
      </c>
      <c r="D12" s="14" t="s">
        <v>93</v>
      </c>
      <c r="E12" s="14" t="s">
        <v>94</v>
      </c>
      <c r="F12" s="53"/>
      <c r="G12" s="53">
        <v>780</v>
      </c>
      <c r="H12" s="9">
        <f t="shared" si="0"/>
        <v>55030</v>
      </c>
      <c r="I12" s="91"/>
      <c r="J12" s="48"/>
      <c r="K12" s="97"/>
      <c r="L12" s="97"/>
      <c r="M12" s="48"/>
    </row>
    <row r="13" spans="1:13" ht="24" customHeight="1">
      <c r="A13" s="163">
        <v>7</v>
      </c>
      <c r="B13" s="86">
        <v>44331</v>
      </c>
      <c r="C13" s="14" t="s">
        <v>14</v>
      </c>
      <c r="D13" s="14" t="s">
        <v>95</v>
      </c>
      <c r="E13" s="14" t="s">
        <v>96</v>
      </c>
      <c r="F13" s="53"/>
      <c r="G13" s="53">
        <v>437</v>
      </c>
      <c r="H13" s="9">
        <f t="shared" si="0"/>
        <v>54593</v>
      </c>
      <c r="I13" s="91"/>
      <c r="J13" s="48"/>
      <c r="K13" s="97"/>
      <c r="L13" s="97"/>
      <c r="M13" s="48"/>
    </row>
    <row r="14" spans="1:13" ht="24" customHeight="1">
      <c r="A14" s="163">
        <v>8</v>
      </c>
      <c r="B14" s="86">
        <v>44338</v>
      </c>
      <c r="C14" s="14" t="s">
        <v>53</v>
      </c>
      <c r="D14" s="14" t="s">
        <v>69</v>
      </c>
      <c r="E14" s="14" t="s">
        <v>212</v>
      </c>
      <c r="F14" s="53"/>
      <c r="G14" s="53">
        <v>4590</v>
      </c>
      <c r="H14" s="9">
        <f t="shared" si="0"/>
        <v>50003</v>
      </c>
      <c r="I14" s="91"/>
      <c r="J14" s="48"/>
      <c r="K14" s="97"/>
      <c r="L14" s="97"/>
      <c r="M14" s="48"/>
    </row>
    <row r="15" spans="1:13" ht="24" customHeight="1">
      <c r="A15" s="163" t="s">
        <v>244</v>
      </c>
      <c r="B15" s="86">
        <v>44342</v>
      </c>
      <c r="C15" s="14" t="s">
        <v>78</v>
      </c>
      <c r="D15" s="14" t="s">
        <v>154</v>
      </c>
      <c r="E15" s="14" t="s">
        <v>79</v>
      </c>
      <c r="F15" s="53">
        <v>6000</v>
      </c>
      <c r="G15" s="53"/>
      <c r="H15" s="9">
        <f t="shared" si="0"/>
        <v>56003</v>
      </c>
      <c r="I15" s="91"/>
      <c r="J15" s="48"/>
      <c r="K15" s="97"/>
      <c r="L15" s="97"/>
      <c r="M15" s="48"/>
    </row>
    <row r="16" spans="1:13" ht="24" customHeight="1">
      <c r="A16" s="163" t="s">
        <v>245</v>
      </c>
      <c r="B16" s="86">
        <v>44342</v>
      </c>
      <c r="C16" s="14" t="s">
        <v>78</v>
      </c>
      <c r="D16" s="14" t="s">
        <v>80</v>
      </c>
      <c r="E16" s="14" t="s">
        <v>81</v>
      </c>
      <c r="F16" s="53">
        <v>6000</v>
      </c>
      <c r="G16" s="53"/>
      <c r="H16" s="9">
        <f>IF(C16="",0,H15+F16-G16)</f>
        <v>62003</v>
      </c>
      <c r="I16" s="91"/>
      <c r="J16" s="48"/>
      <c r="K16" s="97"/>
      <c r="L16" s="97"/>
      <c r="M16" s="48"/>
    </row>
    <row r="17" spans="1:13" ht="24" customHeight="1">
      <c r="A17" s="163">
        <v>9</v>
      </c>
      <c r="B17" s="86">
        <v>44343</v>
      </c>
      <c r="C17" s="14" t="s">
        <v>97</v>
      </c>
      <c r="D17" s="14" t="s">
        <v>98</v>
      </c>
      <c r="E17" s="14" t="s">
        <v>99</v>
      </c>
      <c r="F17" s="53"/>
      <c r="G17" s="53">
        <v>2880</v>
      </c>
      <c r="H17" s="9">
        <f t="shared" si="0"/>
        <v>59123</v>
      </c>
      <c r="I17" s="91"/>
      <c r="J17" s="48"/>
      <c r="K17" s="97"/>
      <c r="L17" s="97"/>
      <c r="M17" s="48"/>
    </row>
    <row r="18" spans="1:13" ht="24" customHeight="1">
      <c r="A18" s="163" t="s">
        <v>246</v>
      </c>
      <c r="B18" s="86">
        <v>44349</v>
      </c>
      <c r="C18" s="14" t="s">
        <v>78</v>
      </c>
      <c r="D18" s="14" t="s">
        <v>82</v>
      </c>
      <c r="E18" s="14" t="s">
        <v>83</v>
      </c>
      <c r="F18" s="53">
        <v>15000</v>
      </c>
      <c r="G18" s="53"/>
      <c r="H18" s="9">
        <f t="shared" si="0"/>
        <v>74123</v>
      </c>
      <c r="I18" s="91"/>
      <c r="J18" s="48"/>
      <c r="K18" s="97"/>
      <c r="L18" s="97"/>
      <c r="M18" s="48"/>
    </row>
    <row r="19" spans="1:13" ht="24" customHeight="1">
      <c r="A19" s="163" t="s">
        <v>247</v>
      </c>
      <c r="B19" s="86">
        <v>44349</v>
      </c>
      <c r="C19" s="14" t="s">
        <v>78</v>
      </c>
      <c r="D19" s="14" t="s">
        <v>84</v>
      </c>
      <c r="E19" s="14" t="s">
        <v>85</v>
      </c>
      <c r="F19" s="53">
        <v>6000</v>
      </c>
      <c r="G19" s="53"/>
      <c r="H19" s="9">
        <f t="shared" si="0"/>
        <v>80123</v>
      </c>
      <c r="I19" s="91"/>
      <c r="J19" s="48"/>
      <c r="K19" s="97"/>
      <c r="L19" s="97"/>
      <c r="M19" s="48"/>
    </row>
    <row r="20" spans="1:13" ht="24" customHeight="1">
      <c r="A20" s="163" t="s">
        <v>248</v>
      </c>
      <c r="B20" s="86">
        <v>44350</v>
      </c>
      <c r="C20" s="14" t="s">
        <v>78</v>
      </c>
      <c r="D20" s="14" t="s">
        <v>155</v>
      </c>
      <c r="E20" s="14" t="s">
        <v>86</v>
      </c>
      <c r="F20" s="53">
        <v>11000</v>
      </c>
      <c r="G20" s="53"/>
      <c r="H20" s="9">
        <f t="shared" si="0"/>
        <v>91123</v>
      </c>
      <c r="I20" s="91"/>
      <c r="J20" s="48"/>
      <c r="K20" s="97"/>
      <c r="L20" s="97"/>
      <c r="M20" s="48"/>
    </row>
    <row r="21" spans="1:13" ht="24" customHeight="1">
      <c r="A21" s="163" t="s">
        <v>249</v>
      </c>
      <c r="B21" s="86">
        <v>44356</v>
      </c>
      <c r="C21" s="14" t="s">
        <v>78</v>
      </c>
      <c r="D21" s="14" t="s">
        <v>87</v>
      </c>
      <c r="E21" s="14" t="s">
        <v>88</v>
      </c>
      <c r="F21" s="53">
        <v>10000</v>
      </c>
      <c r="G21" s="53"/>
      <c r="H21" s="9">
        <f t="shared" si="0"/>
        <v>101123</v>
      </c>
      <c r="I21" s="91"/>
      <c r="J21" s="48"/>
      <c r="K21" s="97"/>
      <c r="L21" s="97"/>
      <c r="M21" s="48"/>
    </row>
    <row r="22" spans="1:13" ht="24" customHeight="1">
      <c r="A22" s="163" t="s">
        <v>250</v>
      </c>
      <c r="B22" s="86">
        <v>44364</v>
      </c>
      <c r="C22" s="14" t="s">
        <v>78</v>
      </c>
      <c r="D22" s="14" t="s">
        <v>111</v>
      </c>
      <c r="E22" s="14" t="s">
        <v>89</v>
      </c>
      <c r="F22" s="53">
        <v>5000</v>
      </c>
      <c r="G22" s="53"/>
      <c r="H22" s="9">
        <f t="shared" si="0"/>
        <v>106123</v>
      </c>
      <c r="I22" s="91"/>
      <c r="J22" s="48"/>
      <c r="K22" s="97"/>
      <c r="L22" s="97"/>
      <c r="M22" s="48"/>
    </row>
    <row r="23" spans="1:13" ht="24" customHeight="1">
      <c r="A23" s="163" t="s">
        <v>251</v>
      </c>
      <c r="B23" s="86">
        <v>44365</v>
      </c>
      <c r="C23" s="14" t="s">
        <v>78</v>
      </c>
      <c r="D23" s="14" t="s">
        <v>112</v>
      </c>
      <c r="E23" s="14" t="s">
        <v>90</v>
      </c>
      <c r="F23" s="53">
        <v>10000</v>
      </c>
      <c r="G23" s="53"/>
      <c r="H23" s="9">
        <f t="shared" si="0"/>
        <v>116123</v>
      </c>
      <c r="I23" s="91"/>
      <c r="J23" s="48"/>
      <c r="K23" s="97"/>
      <c r="L23" s="97"/>
      <c r="M23" s="48"/>
    </row>
    <row r="24" spans="1:13" ht="24" customHeight="1">
      <c r="A24" s="163" t="s">
        <v>252</v>
      </c>
      <c r="B24" s="86">
        <v>44366</v>
      </c>
      <c r="C24" s="14" t="s">
        <v>78</v>
      </c>
      <c r="D24" s="14" t="s">
        <v>130</v>
      </c>
      <c r="E24" s="14" t="s">
        <v>91</v>
      </c>
      <c r="F24" s="53">
        <v>10000</v>
      </c>
      <c r="G24" s="53"/>
      <c r="H24" s="9">
        <f t="shared" si="0"/>
        <v>126123</v>
      </c>
      <c r="I24" s="91"/>
      <c r="J24" s="48"/>
      <c r="K24" s="97"/>
      <c r="L24" s="97"/>
      <c r="M24" s="48"/>
    </row>
    <row r="25" spans="1:13" ht="24" customHeight="1">
      <c r="A25" s="163" t="s">
        <v>253</v>
      </c>
      <c r="B25" s="86">
        <v>44371</v>
      </c>
      <c r="C25" s="14" t="s">
        <v>78</v>
      </c>
      <c r="D25" s="14" t="s">
        <v>129</v>
      </c>
      <c r="E25" s="14" t="s">
        <v>121</v>
      </c>
      <c r="F25" s="53">
        <v>5000</v>
      </c>
      <c r="G25" s="53"/>
      <c r="H25" s="9">
        <f t="shared" si="0"/>
        <v>131123</v>
      </c>
      <c r="I25" s="91"/>
      <c r="J25" s="48"/>
      <c r="K25" s="97"/>
      <c r="L25" s="97"/>
      <c r="M25" s="48"/>
    </row>
    <row r="26" spans="1:13" ht="24" customHeight="1">
      <c r="A26" s="163">
        <v>10</v>
      </c>
      <c r="B26" s="86">
        <v>44373</v>
      </c>
      <c r="C26" s="14" t="s">
        <v>53</v>
      </c>
      <c r="D26" s="14" t="s">
        <v>127</v>
      </c>
      <c r="E26" s="14" t="s">
        <v>100</v>
      </c>
      <c r="F26" s="53"/>
      <c r="G26" s="53">
        <v>220</v>
      </c>
      <c r="H26" s="9">
        <f t="shared" si="0"/>
        <v>130903</v>
      </c>
      <c r="I26" s="91"/>
      <c r="J26" s="48"/>
      <c r="K26" s="97"/>
      <c r="L26" s="97"/>
      <c r="M26" s="48"/>
    </row>
    <row r="27" spans="1:13" ht="24" customHeight="1">
      <c r="A27" s="163" t="s">
        <v>254</v>
      </c>
      <c r="B27" s="86">
        <v>44376</v>
      </c>
      <c r="C27" s="14" t="s">
        <v>78</v>
      </c>
      <c r="D27" s="14" t="s">
        <v>128</v>
      </c>
      <c r="E27" s="14" t="s">
        <v>122</v>
      </c>
      <c r="F27" s="53">
        <v>10000</v>
      </c>
      <c r="G27" s="53"/>
      <c r="H27" s="9">
        <f t="shared" si="0"/>
        <v>140903</v>
      </c>
      <c r="I27" s="91"/>
      <c r="J27" s="48"/>
      <c r="K27" s="97"/>
      <c r="L27" s="97"/>
      <c r="M27" s="48"/>
    </row>
    <row r="28" spans="1:13" ht="24" customHeight="1">
      <c r="A28" s="163" t="s">
        <v>255</v>
      </c>
      <c r="B28" s="86">
        <v>44376</v>
      </c>
      <c r="C28" s="14" t="s">
        <v>78</v>
      </c>
      <c r="D28" s="14" t="s">
        <v>125</v>
      </c>
      <c r="E28" s="14" t="s">
        <v>123</v>
      </c>
      <c r="F28" s="53">
        <v>5000</v>
      </c>
      <c r="G28" s="53"/>
      <c r="H28" s="9">
        <f t="shared" si="0"/>
        <v>145903</v>
      </c>
      <c r="I28" s="91"/>
      <c r="J28" s="48"/>
      <c r="K28" s="97"/>
      <c r="L28" s="97"/>
      <c r="M28" s="48"/>
    </row>
    <row r="29" spans="1:13" ht="24" customHeight="1">
      <c r="A29" s="163" t="s">
        <v>256</v>
      </c>
      <c r="B29" s="86">
        <v>44380</v>
      </c>
      <c r="C29" s="14" t="s">
        <v>7</v>
      </c>
      <c r="D29" s="14" t="s">
        <v>126</v>
      </c>
      <c r="E29" s="14" t="s">
        <v>124</v>
      </c>
      <c r="F29" s="53">
        <v>5000</v>
      </c>
      <c r="G29" s="53"/>
      <c r="H29" s="9">
        <f t="shared" si="0"/>
        <v>150903</v>
      </c>
      <c r="I29" s="91"/>
      <c r="J29" s="48"/>
      <c r="K29" s="97"/>
      <c r="L29" s="97"/>
      <c r="M29" s="48"/>
    </row>
    <row r="30" spans="1:13" ht="24" customHeight="1">
      <c r="A30" s="163">
        <v>11</v>
      </c>
      <c r="B30" s="86">
        <v>44397</v>
      </c>
      <c r="C30" s="14" t="s">
        <v>14</v>
      </c>
      <c r="D30" s="14" t="s">
        <v>140</v>
      </c>
      <c r="E30" s="14" t="s">
        <v>156</v>
      </c>
      <c r="F30" s="53"/>
      <c r="G30" s="53">
        <v>330</v>
      </c>
      <c r="H30" s="9">
        <f t="shared" si="0"/>
        <v>150573</v>
      </c>
      <c r="I30" s="91"/>
      <c r="J30" s="48"/>
      <c r="K30" s="97"/>
      <c r="L30" s="97"/>
      <c r="M30" s="48"/>
    </row>
    <row r="31" spans="1:13" ht="24" customHeight="1">
      <c r="A31" s="163">
        <v>12</v>
      </c>
      <c r="B31" s="86">
        <v>44408</v>
      </c>
      <c r="C31" s="14" t="s">
        <v>14</v>
      </c>
      <c r="D31" s="14" t="s">
        <v>140</v>
      </c>
      <c r="E31" s="14" t="s">
        <v>141</v>
      </c>
      <c r="F31" s="53"/>
      <c r="G31" s="53">
        <v>550</v>
      </c>
      <c r="H31" s="9">
        <f t="shared" si="0"/>
        <v>150023</v>
      </c>
      <c r="I31" s="91"/>
      <c r="J31" s="48"/>
      <c r="K31" s="97"/>
      <c r="L31" s="97"/>
      <c r="M31" s="48"/>
    </row>
    <row r="32" spans="1:13" ht="24" customHeight="1">
      <c r="A32" s="163" t="s">
        <v>257</v>
      </c>
      <c r="B32" s="112">
        <v>44412</v>
      </c>
      <c r="C32" s="109" t="s">
        <v>7</v>
      </c>
      <c r="D32" s="109" t="s">
        <v>142</v>
      </c>
      <c r="E32" s="109" t="s">
        <v>143</v>
      </c>
      <c r="F32" s="110">
        <v>5000</v>
      </c>
      <c r="G32" s="110"/>
      <c r="H32" s="111">
        <f t="shared" si="0"/>
        <v>155023</v>
      </c>
      <c r="I32" s="108"/>
      <c r="J32" s="48"/>
      <c r="K32" s="97"/>
      <c r="L32" s="97"/>
      <c r="M32" s="48"/>
    </row>
    <row r="33" spans="1:13" ht="24" customHeight="1">
      <c r="A33" s="163"/>
      <c r="B33" s="88"/>
      <c r="C33" s="139" t="s">
        <v>31</v>
      </c>
      <c r="D33" s="140"/>
      <c r="E33" s="140"/>
      <c r="F33" s="11">
        <f>SUM(F5:F32)</f>
        <v>179950</v>
      </c>
      <c r="G33" s="11">
        <f>SUM(G5:G32)</f>
        <v>24927</v>
      </c>
      <c r="H33" s="11"/>
      <c r="I33" s="116"/>
      <c r="J33" s="114"/>
      <c r="K33" s="97"/>
      <c r="L33" s="97"/>
      <c r="M33" s="48"/>
    </row>
    <row r="34" spans="1:13" ht="24" customHeight="1">
      <c r="A34" s="163"/>
      <c r="B34" s="104"/>
      <c r="C34" s="105"/>
      <c r="D34" s="105"/>
      <c r="E34" s="106" t="s">
        <v>30</v>
      </c>
      <c r="F34" s="122">
        <f>F33</f>
        <v>179950</v>
      </c>
      <c r="G34" s="124">
        <f>G33</f>
        <v>24927</v>
      </c>
      <c r="H34" s="113">
        <f>SUM(F34-G34)</f>
        <v>155023</v>
      </c>
      <c r="I34" s="107"/>
      <c r="J34" s="48"/>
      <c r="K34" s="97"/>
      <c r="L34" s="97"/>
      <c r="M34" s="48"/>
    </row>
    <row r="35" spans="1:13" ht="24" customHeight="1">
      <c r="A35" s="163" t="s">
        <v>258</v>
      </c>
      <c r="B35" s="86">
        <v>44432</v>
      </c>
      <c r="C35" s="14" t="s">
        <v>7</v>
      </c>
      <c r="D35" s="14" t="s">
        <v>134</v>
      </c>
      <c r="E35" s="14" t="s">
        <v>144</v>
      </c>
      <c r="F35" s="53">
        <v>3000</v>
      </c>
      <c r="G35" s="9"/>
      <c r="H35" s="9">
        <f>IF(C35="",0,H34+F35-G35)</f>
        <v>158023</v>
      </c>
      <c r="I35" s="107"/>
      <c r="J35" s="48"/>
      <c r="K35" s="97"/>
      <c r="L35" s="97"/>
      <c r="M35" s="48"/>
    </row>
    <row r="36" spans="1:13" ht="24" customHeight="1">
      <c r="A36" s="163" t="s">
        <v>259</v>
      </c>
      <c r="B36" s="86">
        <v>44433</v>
      </c>
      <c r="C36" s="14" t="s">
        <v>7</v>
      </c>
      <c r="D36" s="101" t="s">
        <v>145</v>
      </c>
      <c r="E36" s="14" t="s">
        <v>146</v>
      </c>
      <c r="F36" s="103">
        <v>10000</v>
      </c>
      <c r="G36" s="123"/>
      <c r="H36" s="9">
        <f>IF(C36="",0,H35+F36-G36)</f>
        <v>168023</v>
      </c>
      <c r="I36" s="91"/>
      <c r="J36" s="115"/>
      <c r="K36" s="97"/>
      <c r="M36" s="48"/>
    </row>
    <row r="37" spans="1:13" ht="24" customHeight="1">
      <c r="A37" s="163" t="s">
        <v>260</v>
      </c>
      <c r="B37" s="100">
        <v>44434</v>
      </c>
      <c r="C37" s="14" t="s">
        <v>7</v>
      </c>
      <c r="D37" s="14" t="s">
        <v>153</v>
      </c>
      <c r="E37" s="102" t="s">
        <v>147</v>
      </c>
      <c r="F37" s="53">
        <v>5000</v>
      </c>
      <c r="G37" s="53"/>
      <c r="H37" s="9">
        <f>IF(C37="",0,H36+F37-G37)</f>
        <v>173023</v>
      </c>
      <c r="I37" s="91"/>
      <c r="J37" s="48"/>
      <c r="K37" s="97"/>
      <c r="L37" s="97"/>
      <c r="M37" s="48"/>
    </row>
    <row r="38" spans="1:13" ht="24" customHeight="1">
      <c r="A38" s="163">
        <v>13</v>
      </c>
      <c r="B38" s="86">
        <v>44441</v>
      </c>
      <c r="C38" s="14" t="s">
        <v>53</v>
      </c>
      <c r="D38" s="14" t="s">
        <v>148</v>
      </c>
      <c r="E38" s="14" t="s">
        <v>70</v>
      </c>
      <c r="F38" s="53"/>
      <c r="G38" s="53">
        <v>4145</v>
      </c>
      <c r="H38" s="113">
        <f>IF(C38="",0,H37+F38-G38)</f>
        <v>168878</v>
      </c>
      <c r="I38" s="91"/>
      <c r="J38" s="48"/>
      <c r="K38" s="97"/>
      <c r="L38" s="97"/>
      <c r="M38" s="48"/>
    </row>
    <row r="39" spans="1:13" ht="24" customHeight="1">
      <c r="A39" s="163">
        <v>14</v>
      </c>
      <c r="B39" s="86">
        <v>44446</v>
      </c>
      <c r="C39" s="14" t="s">
        <v>53</v>
      </c>
      <c r="D39" s="14" t="s">
        <v>149</v>
      </c>
      <c r="E39" s="14" t="s">
        <v>70</v>
      </c>
      <c r="F39" s="53"/>
      <c r="G39" s="53">
        <v>6640</v>
      </c>
      <c r="H39" s="9">
        <f t="shared" ref="H39:H61" si="1">IF(C39="",0,H38+F39-G39)</f>
        <v>162238</v>
      </c>
      <c r="I39" s="91"/>
      <c r="J39" s="48"/>
      <c r="K39" s="97"/>
      <c r="L39" s="97"/>
      <c r="M39" s="48"/>
    </row>
    <row r="40" spans="1:13" ht="24" customHeight="1">
      <c r="A40" s="163">
        <v>15</v>
      </c>
      <c r="B40" s="86">
        <v>44446</v>
      </c>
      <c r="C40" s="14" t="s">
        <v>14</v>
      </c>
      <c r="D40" s="14" t="s">
        <v>150</v>
      </c>
      <c r="E40" s="14" t="s">
        <v>151</v>
      </c>
      <c r="F40" s="53"/>
      <c r="G40" s="53">
        <v>1313</v>
      </c>
      <c r="H40" s="9">
        <f t="shared" si="1"/>
        <v>160925</v>
      </c>
      <c r="I40" s="91"/>
      <c r="J40" s="48"/>
      <c r="K40" s="97"/>
      <c r="L40" s="97"/>
      <c r="M40" s="48"/>
    </row>
    <row r="41" spans="1:13" ht="24" customHeight="1">
      <c r="A41" s="163">
        <v>16</v>
      </c>
      <c r="B41" s="86">
        <v>44446</v>
      </c>
      <c r="C41" s="14" t="s">
        <v>14</v>
      </c>
      <c r="D41" s="14" t="s">
        <v>152</v>
      </c>
      <c r="E41" s="14" t="s">
        <v>151</v>
      </c>
      <c r="F41" s="53"/>
      <c r="G41" s="53">
        <v>420</v>
      </c>
      <c r="H41" s="9">
        <f t="shared" si="1"/>
        <v>160505</v>
      </c>
      <c r="I41" s="91"/>
      <c r="J41" s="48"/>
      <c r="K41" s="97"/>
      <c r="L41" s="97"/>
      <c r="M41" s="48"/>
    </row>
    <row r="42" spans="1:13" ht="24" customHeight="1">
      <c r="A42" s="163">
        <v>17</v>
      </c>
      <c r="B42" s="86">
        <v>44446</v>
      </c>
      <c r="C42" s="14" t="s">
        <v>14</v>
      </c>
      <c r="D42" s="14" t="s">
        <v>157</v>
      </c>
      <c r="E42" s="14" t="s">
        <v>151</v>
      </c>
      <c r="F42" s="53"/>
      <c r="G42" s="53">
        <v>622</v>
      </c>
      <c r="H42" s="9">
        <f t="shared" si="1"/>
        <v>159883</v>
      </c>
      <c r="I42" s="91"/>
      <c r="J42" s="48"/>
      <c r="K42" s="97"/>
      <c r="L42" s="97"/>
      <c r="M42" s="48"/>
    </row>
    <row r="43" spans="1:13" ht="24" customHeight="1">
      <c r="A43" s="163">
        <v>18</v>
      </c>
      <c r="B43" s="86">
        <v>44454</v>
      </c>
      <c r="C43" s="14" t="s">
        <v>53</v>
      </c>
      <c r="D43" s="14" t="s">
        <v>158</v>
      </c>
      <c r="E43" s="14" t="s">
        <v>159</v>
      </c>
      <c r="F43" s="53"/>
      <c r="G43" s="53">
        <v>80</v>
      </c>
      <c r="H43" s="9">
        <f t="shared" si="1"/>
        <v>159803</v>
      </c>
      <c r="I43" s="91"/>
      <c r="J43" s="48"/>
      <c r="K43" s="97"/>
      <c r="L43" s="97"/>
      <c r="M43" s="48"/>
    </row>
    <row r="44" spans="1:13" ht="24" customHeight="1">
      <c r="A44" s="163">
        <v>19</v>
      </c>
      <c r="B44" s="86">
        <v>44454</v>
      </c>
      <c r="C44" s="14" t="s">
        <v>160</v>
      </c>
      <c r="D44" s="14" t="s">
        <v>161</v>
      </c>
      <c r="E44" s="14" t="s">
        <v>162</v>
      </c>
      <c r="F44" s="53"/>
      <c r="G44" s="53">
        <v>590</v>
      </c>
      <c r="H44" s="9">
        <f t="shared" si="1"/>
        <v>159213</v>
      </c>
      <c r="I44" s="91"/>
      <c r="J44" s="48"/>
      <c r="K44" s="97"/>
      <c r="L44" s="97"/>
      <c r="M44" s="48"/>
    </row>
    <row r="45" spans="1:13" ht="24" customHeight="1">
      <c r="A45" s="163">
        <v>20</v>
      </c>
      <c r="B45" s="86">
        <v>44456</v>
      </c>
      <c r="C45" s="14" t="s">
        <v>53</v>
      </c>
      <c r="D45" s="14" t="s">
        <v>163</v>
      </c>
      <c r="E45" s="14" t="s">
        <v>164</v>
      </c>
      <c r="F45" s="53"/>
      <c r="G45" s="53">
        <v>1429</v>
      </c>
      <c r="H45" s="9">
        <f t="shared" si="1"/>
        <v>157784</v>
      </c>
      <c r="I45" s="91"/>
      <c r="J45" s="48"/>
      <c r="K45" s="97"/>
      <c r="L45" s="97"/>
      <c r="M45" s="48"/>
    </row>
    <row r="46" spans="1:13" ht="24" customHeight="1">
      <c r="A46" s="163">
        <v>21</v>
      </c>
      <c r="B46" s="86">
        <v>44456</v>
      </c>
      <c r="C46" s="14" t="s">
        <v>53</v>
      </c>
      <c r="D46" s="14" t="s">
        <v>140</v>
      </c>
      <c r="E46" s="14" t="s">
        <v>165</v>
      </c>
      <c r="F46" s="53"/>
      <c r="G46" s="53">
        <v>330</v>
      </c>
      <c r="H46" s="9">
        <f t="shared" si="1"/>
        <v>157454</v>
      </c>
      <c r="I46" s="91"/>
      <c r="J46" s="48"/>
      <c r="K46" s="97"/>
      <c r="L46" s="97"/>
      <c r="M46" s="48"/>
    </row>
    <row r="47" spans="1:13" ht="24" customHeight="1">
      <c r="A47" s="163">
        <v>22</v>
      </c>
      <c r="B47" s="86">
        <v>44457</v>
      </c>
      <c r="C47" s="14" t="s">
        <v>166</v>
      </c>
      <c r="D47" s="14" t="s">
        <v>167</v>
      </c>
      <c r="E47" s="14" t="s">
        <v>168</v>
      </c>
      <c r="F47" s="53"/>
      <c r="G47" s="53">
        <v>2310</v>
      </c>
      <c r="H47" s="9">
        <f t="shared" si="1"/>
        <v>155144</v>
      </c>
      <c r="I47" s="91"/>
      <c r="J47" s="48"/>
      <c r="K47" s="97"/>
      <c r="L47" s="97"/>
      <c r="M47" s="48"/>
    </row>
    <row r="48" spans="1:13" ht="24" customHeight="1">
      <c r="A48" s="163">
        <v>23</v>
      </c>
      <c r="B48" s="86">
        <v>44457</v>
      </c>
      <c r="C48" s="14" t="s">
        <v>14</v>
      </c>
      <c r="D48" s="14" t="s">
        <v>169</v>
      </c>
      <c r="E48" s="14" t="s">
        <v>170</v>
      </c>
      <c r="F48" s="53"/>
      <c r="G48" s="53">
        <v>220</v>
      </c>
      <c r="H48" s="9">
        <f t="shared" si="1"/>
        <v>154924</v>
      </c>
      <c r="I48" s="91"/>
      <c r="J48" s="48"/>
      <c r="K48" s="97"/>
      <c r="L48" s="97"/>
      <c r="M48" s="48"/>
    </row>
    <row r="49" spans="1:13" ht="24" customHeight="1">
      <c r="A49" s="163">
        <v>24</v>
      </c>
      <c r="B49" s="86">
        <v>44457</v>
      </c>
      <c r="C49" s="14" t="s">
        <v>12</v>
      </c>
      <c r="D49" s="14" t="s">
        <v>171</v>
      </c>
      <c r="E49" s="14" t="s">
        <v>172</v>
      </c>
      <c r="F49" s="53"/>
      <c r="G49" s="53">
        <v>10000</v>
      </c>
      <c r="H49" s="9">
        <f t="shared" si="1"/>
        <v>144924</v>
      </c>
      <c r="I49" s="91"/>
      <c r="J49" s="48"/>
      <c r="K49" s="97"/>
      <c r="L49" s="97"/>
      <c r="M49" s="48"/>
    </row>
    <row r="50" spans="1:13" ht="24" customHeight="1">
      <c r="A50" s="163">
        <v>25</v>
      </c>
      <c r="B50" s="86">
        <v>44457</v>
      </c>
      <c r="C50" s="14" t="s">
        <v>14</v>
      </c>
      <c r="D50" s="14" t="s">
        <v>179</v>
      </c>
      <c r="E50" s="14" t="s">
        <v>180</v>
      </c>
      <c r="F50" s="53"/>
      <c r="G50" s="53">
        <v>110</v>
      </c>
      <c r="H50" s="9">
        <f t="shared" si="1"/>
        <v>144814</v>
      </c>
      <c r="I50" s="91"/>
      <c r="J50" s="48"/>
      <c r="K50" s="97"/>
      <c r="L50" s="97"/>
      <c r="M50" s="48"/>
    </row>
    <row r="51" spans="1:13" ht="24" customHeight="1">
      <c r="A51" s="163">
        <v>26</v>
      </c>
      <c r="B51" s="86">
        <v>44458</v>
      </c>
      <c r="C51" s="14" t="s">
        <v>209</v>
      </c>
      <c r="D51" s="14" t="s">
        <v>173</v>
      </c>
      <c r="E51" s="14" t="s">
        <v>243</v>
      </c>
      <c r="F51" s="53"/>
      <c r="G51" s="53">
        <v>3500</v>
      </c>
      <c r="H51" s="9">
        <f t="shared" si="1"/>
        <v>141314</v>
      </c>
      <c r="I51" s="91"/>
      <c r="J51" s="48"/>
      <c r="K51" s="97"/>
      <c r="L51" s="97"/>
      <c r="M51" s="48"/>
    </row>
    <row r="52" spans="1:13" ht="24" customHeight="1">
      <c r="A52" s="163">
        <v>27</v>
      </c>
      <c r="B52" s="86">
        <v>44459</v>
      </c>
      <c r="C52" s="14" t="s">
        <v>53</v>
      </c>
      <c r="D52" s="14" t="s">
        <v>175</v>
      </c>
      <c r="E52" s="14" t="s">
        <v>176</v>
      </c>
      <c r="F52" s="53"/>
      <c r="G52" s="53">
        <v>10660</v>
      </c>
      <c r="H52" s="9">
        <f t="shared" si="1"/>
        <v>130654</v>
      </c>
      <c r="I52" s="91"/>
      <c r="J52" s="48"/>
      <c r="K52" s="97"/>
      <c r="L52" s="97"/>
      <c r="M52" s="48"/>
    </row>
    <row r="53" spans="1:13" ht="24" customHeight="1">
      <c r="A53" s="163">
        <v>28</v>
      </c>
      <c r="B53" s="86">
        <v>44459</v>
      </c>
      <c r="C53" s="14" t="s">
        <v>14</v>
      </c>
      <c r="D53" s="14" t="s">
        <v>177</v>
      </c>
      <c r="E53" s="14" t="s">
        <v>178</v>
      </c>
      <c r="F53" s="53"/>
      <c r="G53" s="53">
        <v>3510</v>
      </c>
      <c r="H53" s="9">
        <f t="shared" si="1"/>
        <v>127144</v>
      </c>
      <c r="I53" s="91"/>
      <c r="J53" s="48"/>
      <c r="K53" s="97"/>
      <c r="L53" s="97"/>
      <c r="M53" s="48"/>
    </row>
    <row r="54" spans="1:13" ht="24" customHeight="1">
      <c r="A54" s="163">
        <v>29</v>
      </c>
      <c r="B54" s="86">
        <v>44459</v>
      </c>
      <c r="C54" s="14" t="s">
        <v>53</v>
      </c>
      <c r="D54" s="14" t="s">
        <v>74</v>
      </c>
      <c r="E54" s="14" t="s">
        <v>174</v>
      </c>
      <c r="F54" s="53"/>
      <c r="G54" s="53">
        <v>710</v>
      </c>
      <c r="H54" s="9">
        <f t="shared" si="1"/>
        <v>126434</v>
      </c>
      <c r="I54" s="91"/>
      <c r="J54" s="48"/>
      <c r="K54" s="97"/>
      <c r="L54" s="97"/>
      <c r="M54" s="48"/>
    </row>
    <row r="55" spans="1:13" ht="24" customHeight="1">
      <c r="A55" s="163">
        <v>30</v>
      </c>
      <c r="B55" s="86">
        <v>44459</v>
      </c>
      <c r="C55" s="14" t="s">
        <v>181</v>
      </c>
      <c r="D55" s="14" t="s">
        <v>182</v>
      </c>
      <c r="E55" s="14" t="s">
        <v>183</v>
      </c>
      <c r="F55" s="53"/>
      <c r="G55" s="53">
        <v>2052</v>
      </c>
      <c r="H55" s="9">
        <f t="shared" si="1"/>
        <v>124382</v>
      </c>
      <c r="I55" s="91"/>
      <c r="J55" s="48"/>
      <c r="K55" s="97"/>
      <c r="L55" s="97"/>
      <c r="M55" s="48"/>
    </row>
    <row r="56" spans="1:13" ht="24" customHeight="1">
      <c r="A56" s="163">
        <v>31</v>
      </c>
      <c r="B56" s="86">
        <v>44459</v>
      </c>
      <c r="C56" s="14" t="s">
        <v>181</v>
      </c>
      <c r="D56" s="14" t="s">
        <v>184</v>
      </c>
      <c r="E56" s="14" t="s">
        <v>183</v>
      </c>
      <c r="F56" s="53"/>
      <c r="G56" s="53">
        <v>1344</v>
      </c>
      <c r="H56" s="9">
        <f t="shared" si="1"/>
        <v>123038</v>
      </c>
      <c r="I56" s="91"/>
      <c r="J56" s="48"/>
      <c r="K56" s="97"/>
      <c r="L56" s="97"/>
      <c r="M56" s="48"/>
    </row>
    <row r="57" spans="1:13" ht="24" customHeight="1">
      <c r="A57" s="163">
        <v>32</v>
      </c>
      <c r="B57" s="86">
        <v>44460</v>
      </c>
      <c r="C57" s="14" t="s">
        <v>181</v>
      </c>
      <c r="D57" s="14" t="s">
        <v>185</v>
      </c>
      <c r="E57" s="14" t="s">
        <v>186</v>
      </c>
      <c r="F57" s="53"/>
      <c r="G57" s="53">
        <v>447</v>
      </c>
      <c r="H57" s="9">
        <f t="shared" si="1"/>
        <v>122591</v>
      </c>
      <c r="I57" s="91"/>
      <c r="J57" s="48"/>
      <c r="K57" s="97"/>
      <c r="L57" s="97"/>
      <c r="M57" s="48"/>
    </row>
    <row r="58" spans="1:13" ht="24" customHeight="1">
      <c r="A58" s="164" t="s">
        <v>261</v>
      </c>
      <c r="B58" s="86">
        <v>44461</v>
      </c>
      <c r="C58" s="14" t="s">
        <v>7</v>
      </c>
      <c r="D58" s="117" t="s">
        <v>187</v>
      </c>
      <c r="E58" s="102" t="s">
        <v>188</v>
      </c>
      <c r="F58" s="53">
        <v>30000</v>
      </c>
      <c r="G58" s="53"/>
      <c r="H58" s="9">
        <f t="shared" si="1"/>
        <v>152591</v>
      </c>
      <c r="I58" s="91"/>
      <c r="J58" s="48"/>
      <c r="K58" s="97"/>
      <c r="L58" s="97"/>
      <c r="M58" s="48"/>
    </row>
    <row r="59" spans="1:13" ht="24" customHeight="1">
      <c r="A59" s="163">
        <v>33</v>
      </c>
      <c r="B59" s="86">
        <v>44464</v>
      </c>
      <c r="C59" s="14" t="s">
        <v>14</v>
      </c>
      <c r="D59" s="14" t="s">
        <v>189</v>
      </c>
      <c r="E59" s="14" t="s">
        <v>190</v>
      </c>
      <c r="F59" s="53"/>
      <c r="G59" s="53">
        <v>1210</v>
      </c>
      <c r="H59" s="9">
        <f t="shared" si="1"/>
        <v>151381</v>
      </c>
      <c r="I59" s="91"/>
      <c r="J59" s="48"/>
      <c r="K59" s="97"/>
      <c r="L59" s="97"/>
      <c r="M59" s="48"/>
    </row>
    <row r="60" spans="1:13" ht="24" customHeight="1">
      <c r="A60" s="163">
        <v>34</v>
      </c>
      <c r="B60" s="86">
        <v>44464</v>
      </c>
      <c r="C60" s="14" t="s">
        <v>53</v>
      </c>
      <c r="D60" s="14" t="s">
        <v>193</v>
      </c>
      <c r="E60" s="14" t="s">
        <v>194</v>
      </c>
      <c r="F60" s="53"/>
      <c r="G60" s="53">
        <v>587</v>
      </c>
      <c r="H60" s="9">
        <f t="shared" si="1"/>
        <v>150794</v>
      </c>
      <c r="I60" s="91"/>
      <c r="J60" s="48"/>
      <c r="K60" s="97"/>
      <c r="L60" s="97"/>
      <c r="M60" s="48"/>
    </row>
    <row r="61" spans="1:13" ht="24" customHeight="1">
      <c r="A61" s="163">
        <v>35</v>
      </c>
      <c r="B61" s="86">
        <v>44467</v>
      </c>
      <c r="C61" s="14" t="s">
        <v>53</v>
      </c>
      <c r="D61" s="14" t="s">
        <v>191</v>
      </c>
      <c r="E61" s="14" t="s">
        <v>192</v>
      </c>
      <c r="F61" s="54"/>
      <c r="G61" s="53">
        <v>160</v>
      </c>
      <c r="H61" s="10">
        <f t="shared" si="1"/>
        <v>150634</v>
      </c>
      <c r="I61" s="92"/>
      <c r="J61" s="48"/>
      <c r="K61" s="97"/>
      <c r="L61" s="97"/>
      <c r="M61" s="48"/>
    </row>
    <row r="62" spans="1:13" ht="24" customHeight="1">
      <c r="A62" s="163"/>
      <c r="B62" s="88"/>
      <c r="C62" s="140" t="s">
        <v>31</v>
      </c>
      <c r="D62" s="140"/>
      <c r="E62" s="140"/>
      <c r="F62" s="11">
        <f>SUM(F34:F61)</f>
        <v>227950</v>
      </c>
      <c r="G62" s="11">
        <f>SUM(G34:G61)</f>
        <v>77316</v>
      </c>
      <c r="H62" s="55"/>
      <c r="I62" s="93"/>
      <c r="J62" s="48"/>
      <c r="K62" s="97"/>
      <c r="L62" s="97"/>
      <c r="M62" s="48"/>
    </row>
    <row r="63" spans="1:13" ht="24" customHeight="1">
      <c r="A63" s="163"/>
      <c r="B63" s="85"/>
      <c r="C63" s="52"/>
      <c r="D63" s="52"/>
      <c r="E63" s="8" t="s">
        <v>30</v>
      </c>
      <c r="F63" s="125">
        <f>F62</f>
        <v>227950</v>
      </c>
      <c r="G63" s="125">
        <f>G62</f>
        <v>77316</v>
      </c>
      <c r="H63" s="99">
        <f>SUM(F63-G63)</f>
        <v>150634</v>
      </c>
      <c r="I63" s="90"/>
      <c r="J63" s="48"/>
      <c r="K63" s="97"/>
      <c r="L63" s="97"/>
      <c r="M63" s="48"/>
    </row>
    <row r="64" spans="1:13" ht="24" customHeight="1">
      <c r="A64" s="163">
        <v>36</v>
      </c>
      <c r="B64" s="86">
        <v>44467</v>
      </c>
      <c r="C64" s="14" t="s">
        <v>53</v>
      </c>
      <c r="D64" s="14" t="s">
        <v>191</v>
      </c>
      <c r="E64" s="14" t="s">
        <v>192</v>
      </c>
      <c r="F64" s="53"/>
      <c r="G64" s="53">
        <v>3360</v>
      </c>
      <c r="H64" s="9">
        <f>IF(C64="",0,H63+F64-G64)</f>
        <v>147274</v>
      </c>
      <c r="I64" s="91"/>
      <c r="J64" s="48"/>
      <c r="K64" s="97"/>
      <c r="L64" s="97"/>
      <c r="M64" s="48"/>
    </row>
    <row r="65" spans="1:13" ht="24" customHeight="1">
      <c r="A65" s="163" t="s">
        <v>262</v>
      </c>
      <c r="B65" s="86">
        <v>44469</v>
      </c>
      <c r="C65" s="14" t="s">
        <v>8</v>
      </c>
      <c r="D65" s="14" t="s">
        <v>67</v>
      </c>
      <c r="E65" s="14" t="s">
        <v>201</v>
      </c>
      <c r="F65" s="53">
        <v>71</v>
      </c>
      <c r="G65" s="53"/>
      <c r="H65" s="9">
        <f>IF(C65="",0,H64+F65-G65)</f>
        <v>147345</v>
      </c>
      <c r="I65" s="91"/>
      <c r="J65" s="48"/>
      <c r="K65" s="48"/>
      <c r="L65" s="48"/>
      <c r="M65" s="48"/>
    </row>
    <row r="66" spans="1:13" ht="24" customHeight="1">
      <c r="A66" s="163">
        <v>37</v>
      </c>
      <c r="B66" s="86">
        <v>44488</v>
      </c>
      <c r="C66" s="14" t="s">
        <v>51</v>
      </c>
      <c r="D66" s="14" t="s">
        <v>195</v>
      </c>
      <c r="E66" s="14" t="s">
        <v>196</v>
      </c>
      <c r="F66" s="53"/>
      <c r="G66" s="53">
        <v>9300</v>
      </c>
      <c r="H66" s="9">
        <f>IF(C66="",0,H65+F66-G66)</f>
        <v>138045</v>
      </c>
      <c r="I66" s="91"/>
      <c r="J66" s="48"/>
      <c r="K66" s="48"/>
      <c r="L66" s="48"/>
      <c r="M66" s="48"/>
    </row>
    <row r="67" spans="1:13" ht="24" customHeight="1">
      <c r="A67" s="163">
        <v>38</v>
      </c>
      <c r="B67" s="86">
        <v>44491</v>
      </c>
      <c r="C67" s="14" t="s">
        <v>53</v>
      </c>
      <c r="D67" s="14" t="s">
        <v>197</v>
      </c>
      <c r="E67" s="14" t="s">
        <v>198</v>
      </c>
      <c r="F67" s="53"/>
      <c r="G67" s="53">
        <v>220</v>
      </c>
      <c r="H67" s="9">
        <f t="shared" ref="H67:H90" si="2">IF(C67="",0,H66+F67-G67)</f>
        <v>137825</v>
      </c>
      <c r="I67" s="91"/>
      <c r="J67" s="48"/>
      <c r="K67" s="97"/>
      <c r="L67" s="97"/>
      <c r="M67" s="48"/>
    </row>
    <row r="68" spans="1:13" ht="24" customHeight="1">
      <c r="A68" s="163">
        <v>39</v>
      </c>
      <c r="B68" s="86">
        <v>44492</v>
      </c>
      <c r="C68" s="14" t="s">
        <v>53</v>
      </c>
      <c r="D68" s="14" t="s">
        <v>199</v>
      </c>
      <c r="E68" s="14" t="s">
        <v>200</v>
      </c>
      <c r="F68" s="53"/>
      <c r="G68" s="53">
        <v>20</v>
      </c>
      <c r="H68" s="9">
        <f t="shared" si="2"/>
        <v>137805</v>
      </c>
      <c r="I68" s="91"/>
      <c r="J68" s="48"/>
      <c r="K68" s="97"/>
      <c r="L68" s="97"/>
      <c r="M68" s="48"/>
    </row>
    <row r="69" spans="1:13" ht="24" customHeight="1">
      <c r="A69" s="163">
        <v>40</v>
      </c>
      <c r="B69" s="86">
        <v>44500</v>
      </c>
      <c r="C69" s="14" t="s">
        <v>53</v>
      </c>
      <c r="D69" s="14" t="s">
        <v>202</v>
      </c>
      <c r="E69" s="14" t="s">
        <v>203</v>
      </c>
      <c r="F69" s="53"/>
      <c r="G69" s="53">
        <v>3143</v>
      </c>
      <c r="H69" s="9">
        <f t="shared" si="2"/>
        <v>134662</v>
      </c>
      <c r="I69" s="91"/>
      <c r="J69" s="48"/>
      <c r="K69" s="97"/>
      <c r="L69" s="97"/>
      <c r="M69" s="48"/>
    </row>
    <row r="70" spans="1:13" ht="24" customHeight="1">
      <c r="A70" s="163">
        <v>41</v>
      </c>
      <c r="B70" s="86">
        <v>44501</v>
      </c>
      <c r="C70" s="14" t="s">
        <v>54</v>
      </c>
      <c r="D70" s="14" t="s">
        <v>204</v>
      </c>
      <c r="E70" s="14" t="s">
        <v>205</v>
      </c>
      <c r="F70" s="53"/>
      <c r="G70" s="53">
        <v>1369</v>
      </c>
      <c r="H70" s="9">
        <f t="shared" si="2"/>
        <v>133293</v>
      </c>
      <c r="I70" s="91"/>
      <c r="J70" s="48"/>
      <c r="K70" s="97"/>
      <c r="L70" s="97"/>
      <c r="M70" s="48"/>
    </row>
    <row r="71" spans="1:13" ht="24" customHeight="1">
      <c r="A71" s="163">
        <v>42</v>
      </c>
      <c r="B71" s="86">
        <v>44506</v>
      </c>
      <c r="C71" s="14" t="s">
        <v>11</v>
      </c>
      <c r="D71" s="14" t="s">
        <v>74</v>
      </c>
      <c r="E71" s="14" t="s">
        <v>206</v>
      </c>
      <c r="F71" s="53"/>
      <c r="G71" s="53">
        <v>500</v>
      </c>
      <c r="H71" s="9">
        <f t="shared" si="2"/>
        <v>132793</v>
      </c>
      <c r="I71" s="91"/>
      <c r="J71" s="48"/>
      <c r="K71" s="97"/>
      <c r="L71" s="97"/>
      <c r="M71" s="48"/>
    </row>
    <row r="72" spans="1:13" ht="24" customHeight="1">
      <c r="A72" s="163">
        <v>43</v>
      </c>
      <c r="B72" s="86">
        <v>44511</v>
      </c>
      <c r="C72" s="14" t="s">
        <v>52</v>
      </c>
      <c r="D72" s="14" t="s">
        <v>210</v>
      </c>
      <c r="E72" s="14" t="s">
        <v>211</v>
      </c>
      <c r="F72" s="53"/>
      <c r="G72" s="53">
        <v>573</v>
      </c>
      <c r="H72" s="9">
        <f t="shared" si="2"/>
        <v>132220</v>
      </c>
      <c r="I72" s="91"/>
      <c r="J72" s="48"/>
      <c r="K72" s="97"/>
      <c r="L72" s="97"/>
      <c r="M72" s="48"/>
    </row>
    <row r="73" spans="1:13" ht="24" customHeight="1">
      <c r="A73" s="163">
        <v>44</v>
      </c>
      <c r="B73" s="86">
        <v>44511</v>
      </c>
      <c r="C73" s="14" t="s">
        <v>53</v>
      </c>
      <c r="D73" s="14" t="s">
        <v>69</v>
      </c>
      <c r="E73" s="14" t="s">
        <v>212</v>
      </c>
      <c r="F73" s="53"/>
      <c r="G73" s="53">
        <v>3360</v>
      </c>
      <c r="H73" s="9">
        <f t="shared" si="2"/>
        <v>128860</v>
      </c>
      <c r="I73" s="91"/>
      <c r="J73" s="48"/>
      <c r="K73" s="97"/>
      <c r="L73" s="97"/>
      <c r="M73" s="48"/>
    </row>
    <row r="74" spans="1:13" ht="24" customHeight="1">
      <c r="A74" s="163">
        <v>45</v>
      </c>
      <c r="B74" s="86">
        <v>44526</v>
      </c>
      <c r="C74" s="14" t="s">
        <v>53</v>
      </c>
      <c r="D74" s="14" t="s">
        <v>185</v>
      </c>
      <c r="E74" s="14" t="s">
        <v>213</v>
      </c>
      <c r="F74" s="53"/>
      <c r="G74" s="53">
        <v>480</v>
      </c>
      <c r="H74" s="9">
        <f t="shared" si="2"/>
        <v>128380</v>
      </c>
      <c r="I74" s="91"/>
      <c r="J74" s="48"/>
      <c r="K74" s="97"/>
      <c r="L74" s="97"/>
      <c r="M74" s="48"/>
    </row>
    <row r="75" spans="1:13" ht="24" customHeight="1">
      <c r="A75" s="163">
        <v>46</v>
      </c>
      <c r="B75" s="86">
        <v>44527</v>
      </c>
      <c r="C75" s="14" t="s">
        <v>13</v>
      </c>
      <c r="D75" s="14" t="s">
        <v>214</v>
      </c>
      <c r="E75" s="14" t="s">
        <v>216</v>
      </c>
      <c r="F75" s="53"/>
      <c r="G75" s="53">
        <v>11000</v>
      </c>
      <c r="H75" s="9">
        <f t="shared" si="2"/>
        <v>117380</v>
      </c>
      <c r="I75" s="91"/>
      <c r="J75" s="48"/>
      <c r="K75" s="97"/>
      <c r="L75" s="97"/>
      <c r="M75" s="48"/>
    </row>
    <row r="76" spans="1:13" ht="24" customHeight="1">
      <c r="A76" s="163">
        <v>47</v>
      </c>
      <c r="B76" s="86">
        <v>44527</v>
      </c>
      <c r="C76" s="14" t="s">
        <v>14</v>
      </c>
      <c r="D76" s="14" t="s">
        <v>214</v>
      </c>
      <c r="E76" s="14" t="s">
        <v>215</v>
      </c>
      <c r="F76" s="53"/>
      <c r="G76" s="53">
        <v>1000</v>
      </c>
      <c r="H76" s="9">
        <f t="shared" si="2"/>
        <v>116380</v>
      </c>
      <c r="I76" s="91"/>
      <c r="J76" s="48"/>
      <c r="K76" s="97"/>
      <c r="L76" s="97"/>
      <c r="M76" s="48"/>
    </row>
    <row r="77" spans="1:13" ht="24" customHeight="1">
      <c r="A77" s="163">
        <v>48</v>
      </c>
      <c r="B77" s="86">
        <v>44527</v>
      </c>
      <c r="C77" s="14" t="s">
        <v>53</v>
      </c>
      <c r="D77" s="14" t="s">
        <v>217</v>
      </c>
      <c r="E77" s="14" t="s">
        <v>218</v>
      </c>
      <c r="F77" s="53"/>
      <c r="G77" s="53">
        <v>110</v>
      </c>
      <c r="H77" s="9">
        <f t="shared" si="2"/>
        <v>116270</v>
      </c>
      <c r="I77" s="91"/>
      <c r="J77" s="48"/>
      <c r="K77" s="97"/>
      <c r="L77" s="97"/>
      <c r="M77" s="48"/>
    </row>
    <row r="78" spans="1:13" ht="24" customHeight="1">
      <c r="A78" s="163">
        <v>49</v>
      </c>
      <c r="B78" s="86">
        <v>44527</v>
      </c>
      <c r="C78" s="14" t="s">
        <v>13</v>
      </c>
      <c r="D78" s="14" t="s">
        <v>219</v>
      </c>
      <c r="E78" s="14" t="s">
        <v>220</v>
      </c>
      <c r="F78" s="53"/>
      <c r="G78" s="53">
        <v>2431</v>
      </c>
      <c r="H78" s="9">
        <f t="shared" si="2"/>
        <v>113839</v>
      </c>
      <c r="I78" s="91"/>
      <c r="J78" s="48"/>
      <c r="K78" s="97"/>
      <c r="L78" s="97"/>
      <c r="M78" s="48"/>
    </row>
    <row r="79" spans="1:13" ht="24" customHeight="1">
      <c r="A79" s="163">
        <v>50</v>
      </c>
      <c r="B79" s="86">
        <v>44527</v>
      </c>
      <c r="C79" s="14" t="s">
        <v>14</v>
      </c>
      <c r="D79" s="14" t="s">
        <v>221</v>
      </c>
      <c r="E79" s="14" t="s">
        <v>222</v>
      </c>
      <c r="F79" s="53"/>
      <c r="G79" s="53">
        <v>550</v>
      </c>
      <c r="H79" s="9">
        <f t="shared" si="2"/>
        <v>113289</v>
      </c>
      <c r="I79" s="91"/>
      <c r="J79" s="48"/>
      <c r="K79" s="97"/>
      <c r="L79" s="97"/>
      <c r="M79" s="48"/>
    </row>
    <row r="80" spans="1:13" ht="24" customHeight="1">
      <c r="A80" s="163">
        <v>51</v>
      </c>
      <c r="B80" s="86">
        <v>44528</v>
      </c>
      <c r="C80" s="14" t="s">
        <v>53</v>
      </c>
      <c r="D80" s="14" t="s">
        <v>69</v>
      </c>
      <c r="E80" s="14" t="s">
        <v>212</v>
      </c>
      <c r="F80" s="53"/>
      <c r="G80" s="53">
        <v>4220</v>
      </c>
      <c r="H80" s="9">
        <f t="shared" si="2"/>
        <v>109069</v>
      </c>
      <c r="I80" s="91"/>
      <c r="J80" s="48"/>
      <c r="K80" s="97"/>
      <c r="L80" s="97"/>
      <c r="M80" s="48"/>
    </row>
    <row r="81" spans="1:13" ht="24" customHeight="1">
      <c r="A81" s="163">
        <v>52</v>
      </c>
      <c r="B81" s="86">
        <v>44528</v>
      </c>
      <c r="C81" s="14" t="s">
        <v>14</v>
      </c>
      <c r="D81" s="14" t="s">
        <v>223</v>
      </c>
      <c r="E81" s="14" t="s">
        <v>224</v>
      </c>
      <c r="F81" s="53"/>
      <c r="G81" s="53">
        <v>7423</v>
      </c>
      <c r="H81" s="9">
        <f t="shared" si="2"/>
        <v>101646</v>
      </c>
      <c r="I81" s="91"/>
      <c r="J81" s="48"/>
      <c r="K81" s="97"/>
      <c r="L81" s="97"/>
      <c r="M81" s="48"/>
    </row>
    <row r="82" spans="1:13" ht="24" customHeight="1">
      <c r="A82" s="163">
        <v>53</v>
      </c>
      <c r="B82" s="86">
        <v>44534</v>
      </c>
      <c r="C82" s="14" t="s">
        <v>14</v>
      </c>
      <c r="D82" s="14" t="s">
        <v>225</v>
      </c>
      <c r="E82" s="14" t="s">
        <v>226</v>
      </c>
      <c r="F82" s="53"/>
      <c r="G82" s="53">
        <v>110</v>
      </c>
      <c r="H82" s="9">
        <f t="shared" si="2"/>
        <v>101536</v>
      </c>
      <c r="I82" s="91"/>
      <c r="J82" s="48"/>
      <c r="K82" s="97"/>
      <c r="L82" s="97"/>
      <c r="M82" s="48"/>
    </row>
    <row r="83" spans="1:13" ht="24" customHeight="1">
      <c r="A83" s="163">
        <v>54</v>
      </c>
      <c r="B83" s="86">
        <v>44537</v>
      </c>
      <c r="C83" s="14" t="s">
        <v>14</v>
      </c>
      <c r="D83" s="14" t="s">
        <v>227</v>
      </c>
      <c r="E83" s="14" t="s">
        <v>228</v>
      </c>
      <c r="F83" s="53"/>
      <c r="G83" s="53">
        <v>18200</v>
      </c>
      <c r="H83" s="9">
        <f t="shared" si="2"/>
        <v>83336</v>
      </c>
      <c r="I83" s="91"/>
      <c r="J83" s="48"/>
      <c r="K83" s="97"/>
      <c r="L83" s="97"/>
      <c r="M83" s="48"/>
    </row>
    <row r="84" spans="1:13" ht="24" customHeight="1">
      <c r="A84" s="163">
        <v>55</v>
      </c>
      <c r="B84" s="86">
        <v>44537</v>
      </c>
      <c r="C84" s="14" t="s">
        <v>53</v>
      </c>
      <c r="D84" s="14" t="s">
        <v>229</v>
      </c>
      <c r="E84" s="14" t="s">
        <v>263</v>
      </c>
      <c r="F84" s="53"/>
      <c r="G84" s="53">
        <v>920</v>
      </c>
      <c r="H84" s="9">
        <f t="shared" si="2"/>
        <v>82416</v>
      </c>
      <c r="I84" s="91"/>
      <c r="J84" s="48"/>
      <c r="K84" s="97"/>
      <c r="L84" s="97"/>
      <c r="M84" s="48"/>
    </row>
    <row r="85" spans="1:13" ht="24" customHeight="1">
      <c r="A85" s="163">
        <v>56</v>
      </c>
      <c r="B85" s="86">
        <v>44537</v>
      </c>
      <c r="C85" s="14" t="s">
        <v>53</v>
      </c>
      <c r="D85" s="14" t="s">
        <v>217</v>
      </c>
      <c r="E85" s="14" t="s">
        <v>230</v>
      </c>
      <c r="F85" s="53"/>
      <c r="G85" s="53">
        <v>220</v>
      </c>
      <c r="H85" s="9">
        <f t="shared" si="2"/>
        <v>82196</v>
      </c>
      <c r="I85" s="91"/>
      <c r="J85" s="48"/>
      <c r="K85" s="97"/>
      <c r="L85" s="97"/>
      <c r="M85" s="48"/>
    </row>
    <row r="86" spans="1:13" ht="24" customHeight="1">
      <c r="A86" s="163">
        <v>57</v>
      </c>
      <c r="B86" s="86">
        <v>44538</v>
      </c>
      <c r="C86" s="14" t="s">
        <v>53</v>
      </c>
      <c r="D86" s="14" t="s">
        <v>225</v>
      </c>
      <c r="E86" s="14" t="s">
        <v>231</v>
      </c>
      <c r="F86" s="53"/>
      <c r="G86" s="53">
        <v>660</v>
      </c>
      <c r="H86" s="9">
        <f t="shared" si="2"/>
        <v>81536</v>
      </c>
      <c r="I86" s="91"/>
      <c r="J86" s="48"/>
      <c r="K86" s="97"/>
      <c r="L86" s="97"/>
      <c r="M86" s="48"/>
    </row>
    <row r="87" spans="1:13" ht="24" customHeight="1">
      <c r="A87" s="163">
        <v>58</v>
      </c>
      <c r="B87" s="86">
        <v>44539</v>
      </c>
      <c r="C87" s="14" t="s">
        <v>14</v>
      </c>
      <c r="D87" s="14" t="s">
        <v>232</v>
      </c>
      <c r="E87" s="14" t="s">
        <v>233</v>
      </c>
      <c r="F87" s="53"/>
      <c r="G87" s="53">
        <v>3000</v>
      </c>
      <c r="H87" s="9">
        <f t="shared" si="2"/>
        <v>78536</v>
      </c>
      <c r="I87" s="91"/>
      <c r="J87" s="48"/>
      <c r="K87" s="97"/>
      <c r="L87" s="97"/>
      <c r="M87" s="48"/>
    </row>
    <row r="88" spans="1:13" ht="24" customHeight="1">
      <c r="A88" s="163">
        <v>59</v>
      </c>
      <c r="B88" s="86">
        <v>44540</v>
      </c>
      <c r="C88" s="14" t="s">
        <v>53</v>
      </c>
      <c r="D88" s="14" t="s">
        <v>234</v>
      </c>
      <c r="E88" s="14" t="s">
        <v>200</v>
      </c>
      <c r="F88" s="53"/>
      <c r="G88" s="53">
        <v>30</v>
      </c>
      <c r="H88" s="9">
        <f t="shared" si="2"/>
        <v>78506</v>
      </c>
      <c r="I88" s="91"/>
      <c r="J88" s="48"/>
      <c r="K88" s="97"/>
      <c r="L88" s="97"/>
      <c r="M88" s="48"/>
    </row>
    <row r="89" spans="1:13" ht="24" customHeight="1">
      <c r="A89" s="163">
        <v>60</v>
      </c>
      <c r="B89" s="86">
        <v>44540</v>
      </c>
      <c r="C89" s="14" t="s">
        <v>53</v>
      </c>
      <c r="D89" s="14" t="s">
        <v>234</v>
      </c>
      <c r="E89" s="14" t="s">
        <v>200</v>
      </c>
      <c r="F89" s="53"/>
      <c r="G89" s="53">
        <v>30</v>
      </c>
      <c r="H89" s="9">
        <f t="shared" si="2"/>
        <v>78476</v>
      </c>
      <c r="I89" s="91"/>
      <c r="J89" s="48"/>
      <c r="K89" s="97"/>
      <c r="L89" s="97"/>
      <c r="M89" s="48"/>
    </row>
    <row r="90" spans="1:13" ht="24" customHeight="1">
      <c r="A90" s="163">
        <v>61</v>
      </c>
      <c r="B90" s="86">
        <v>44540</v>
      </c>
      <c r="C90" s="14" t="s">
        <v>53</v>
      </c>
      <c r="D90" s="14" t="s">
        <v>234</v>
      </c>
      <c r="E90" s="14" t="s">
        <v>235</v>
      </c>
      <c r="F90" s="53"/>
      <c r="G90" s="53">
        <v>10</v>
      </c>
      <c r="H90" s="10">
        <f t="shared" si="2"/>
        <v>78466</v>
      </c>
      <c r="I90" s="92"/>
      <c r="J90" s="48"/>
      <c r="K90" s="97"/>
      <c r="L90" s="97"/>
      <c r="M90" s="48"/>
    </row>
    <row r="91" spans="1:13" ht="24" customHeight="1">
      <c r="A91" s="163"/>
      <c r="B91" s="88"/>
      <c r="C91" s="137" t="s">
        <v>31</v>
      </c>
      <c r="D91" s="138"/>
      <c r="E91" s="139"/>
      <c r="F91" s="11">
        <f>SUM(F63:F90)</f>
        <v>228021</v>
      </c>
      <c r="G91" s="11">
        <f>SUM(G63:G90)</f>
        <v>149555</v>
      </c>
      <c r="H91" s="55"/>
      <c r="I91" s="93"/>
      <c r="J91" s="48"/>
      <c r="K91" s="97"/>
      <c r="L91" s="97"/>
      <c r="M91" s="48"/>
    </row>
    <row r="92" spans="1:13" ht="24" customHeight="1">
      <c r="A92" s="163"/>
      <c r="B92" s="85"/>
      <c r="C92" s="52"/>
      <c r="D92" s="52"/>
      <c r="E92" s="8" t="s">
        <v>30</v>
      </c>
      <c r="F92" s="125">
        <f>F91</f>
        <v>228021</v>
      </c>
      <c r="G92" s="125">
        <f>G91</f>
        <v>149555</v>
      </c>
      <c r="H92" s="99">
        <f>SUM(F92-G92)</f>
        <v>78466</v>
      </c>
      <c r="I92" s="90"/>
      <c r="J92" s="48"/>
      <c r="K92" s="97"/>
      <c r="L92" s="97"/>
      <c r="M92" s="48"/>
    </row>
    <row r="93" spans="1:13" ht="24" customHeight="1">
      <c r="A93" s="163">
        <v>62</v>
      </c>
      <c r="B93" s="86">
        <v>44542</v>
      </c>
      <c r="C93" s="14" t="s">
        <v>53</v>
      </c>
      <c r="D93" s="14" t="s">
        <v>236</v>
      </c>
      <c r="E93" s="14" t="s">
        <v>237</v>
      </c>
      <c r="F93" s="53"/>
      <c r="G93" s="53">
        <v>3830</v>
      </c>
      <c r="H93" s="9">
        <f>IF(C93="",0,H92+F93-G93)</f>
        <v>74636</v>
      </c>
      <c r="I93" s="91"/>
      <c r="J93" s="48"/>
      <c r="K93" s="97"/>
      <c r="L93" s="97"/>
      <c r="M93" s="48"/>
    </row>
    <row r="94" spans="1:13" ht="24" customHeight="1">
      <c r="A94" s="163">
        <v>63</v>
      </c>
      <c r="B94" s="86">
        <v>44543</v>
      </c>
      <c r="C94" s="14" t="s">
        <v>14</v>
      </c>
      <c r="D94" s="14" t="s">
        <v>240</v>
      </c>
      <c r="E94" s="14" t="s">
        <v>238</v>
      </c>
      <c r="F94" s="53"/>
      <c r="G94" s="53">
        <v>626</v>
      </c>
      <c r="H94" s="9">
        <f>IF(C94="",0,H93+F94-G94)</f>
        <v>74010</v>
      </c>
      <c r="I94" s="91"/>
      <c r="J94" s="48"/>
      <c r="K94" s="48"/>
      <c r="L94" s="48"/>
      <c r="M94" s="48"/>
    </row>
    <row r="95" spans="1:13" ht="24" customHeight="1">
      <c r="A95" s="163">
        <v>64</v>
      </c>
      <c r="B95" s="86">
        <v>44544</v>
      </c>
      <c r="C95" s="14" t="s">
        <v>53</v>
      </c>
      <c r="D95" s="14" t="s">
        <v>239</v>
      </c>
      <c r="E95" s="14" t="s">
        <v>241</v>
      </c>
      <c r="F95" s="53"/>
      <c r="G95" s="53">
        <v>657</v>
      </c>
      <c r="H95" s="9">
        <f>IF(C95="",0,H94+F95-G95)</f>
        <v>73353</v>
      </c>
      <c r="I95" s="91"/>
    </row>
    <row r="96" spans="1:13" ht="24" customHeight="1">
      <c r="A96" s="163">
        <v>65</v>
      </c>
      <c r="B96" s="86">
        <v>44544</v>
      </c>
      <c r="C96" s="14" t="s">
        <v>53</v>
      </c>
      <c r="D96" s="14" t="s">
        <v>236</v>
      </c>
      <c r="E96" s="14" t="s">
        <v>237</v>
      </c>
      <c r="F96" s="53"/>
      <c r="G96" s="53">
        <v>4180</v>
      </c>
      <c r="H96" s="9">
        <f t="shared" ref="H96:H117" si="3">IF(C96="",0,H95+F96-G96)</f>
        <v>69173</v>
      </c>
      <c r="I96" s="91"/>
    </row>
    <row r="97" spans="1:9" ht="24">
      <c r="A97" s="163">
        <v>66</v>
      </c>
      <c r="B97" s="86">
        <v>44560</v>
      </c>
      <c r="C97" s="14" t="s">
        <v>59</v>
      </c>
      <c r="D97" s="14"/>
      <c r="E97" s="14" t="s">
        <v>242</v>
      </c>
      <c r="F97" s="53"/>
      <c r="G97" s="53">
        <v>2500</v>
      </c>
      <c r="H97" s="9">
        <f t="shared" si="3"/>
        <v>66673</v>
      </c>
      <c r="I97" s="91"/>
    </row>
    <row r="98" spans="1:9" ht="24" customHeight="1">
      <c r="A98" s="163"/>
      <c r="B98" s="86"/>
      <c r="C98" s="14"/>
      <c r="D98" s="14"/>
      <c r="E98" s="14"/>
      <c r="F98" s="53"/>
      <c r="G98" s="53"/>
      <c r="H98" s="9">
        <f t="shared" si="3"/>
        <v>0</v>
      </c>
      <c r="I98" s="91"/>
    </row>
    <row r="99" spans="1:9" ht="24" customHeight="1">
      <c r="A99" s="163"/>
      <c r="B99" s="86"/>
      <c r="C99" s="14"/>
      <c r="D99" s="14"/>
      <c r="E99" s="14"/>
      <c r="F99" s="53"/>
      <c r="G99" s="53"/>
      <c r="H99" s="9">
        <f t="shared" si="3"/>
        <v>0</v>
      </c>
      <c r="I99" s="91"/>
    </row>
    <row r="100" spans="1:9" ht="24" customHeight="1">
      <c r="A100" s="163"/>
      <c r="B100" s="86"/>
      <c r="C100" s="14"/>
      <c r="D100" s="14"/>
      <c r="E100" s="14"/>
      <c r="F100" s="53"/>
      <c r="G100" s="53"/>
      <c r="H100" s="9">
        <f t="shared" si="3"/>
        <v>0</v>
      </c>
      <c r="I100" s="91"/>
    </row>
    <row r="101" spans="1:9" ht="24" customHeight="1">
      <c r="A101" s="163"/>
      <c r="B101" s="86"/>
      <c r="C101" s="14"/>
      <c r="D101" s="14"/>
      <c r="E101" s="14"/>
      <c r="F101" s="53"/>
      <c r="G101" s="53"/>
      <c r="H101" s="9">
        <f t="shared" si="3"/>
        <v>0</v>
      </c>
      <c r="I101" s="91"/>
    </row>
    <row r="102" spans="1:9" ht="24" customHeight="1">
      <c r="A102" s="163"/>
      <c r="B102" s="86"/>
      <c r="C102" s="14"/>
      <c r="D102" s="14"/>
      <c r="E102" s="14"/>
      <c r="F102" s="53"/>
      <c r="G102" s="53"/>
      <c r="H102" s="9">
        <f t="shared" si="3"/>
        <v>0</v>
      </c>
      <c r="I102" s="91"/>
    </row>
    <row r="103" spans="1:9" ht="24" customHeight="1">
      <c r="A103" s="163"/>
      <c r="B103" s="86"/>
      <c r="C103" s="14"/>
      <c r="D103" s="14"/>
      <c r="E103" s="14"/>
      <c r="F103" s="53"/>
      <c r="G103" s="53"/>
      <c r="H103" s="9">
        <f t="shared" si="3"/>
        <v>0</v>
      </c>
      <c r="I103" s="91"/>
    </row>
    <row r="104" spans="1:9" ht="24" customHeight="1">
      <c r="A104" s="163"/>
      <c r="B104" s="86"/>
      <c r="C104" s="14"/>
      <c r="D104" s="14"/>
      <c r="E104" s="14"/>
      <c r="F104" s="53"/>
      <c r="G104" s="53"/>
      <c r="H104" s="9">
        <f t="shared" si="3"/>
        <v>0</v>
      </c>
      <c r="I104" s="91"/>
    </row>
    <row r="105" spans="1:9" ht="24" customHeight="1">
      <c r="A105" s="48"/>
      <c r="B105" s="86"/>
      <c r="C105" s="14"/>
      <c r="D105" s="14"/>
      <c r="E105" s="14"/>
      <c r="F105" s="53"/>
      <c r="G105" s="53"/>
      <c r="H105" s="9">
        <f t="shared" si="3"/>
        <v>0</v>
      </c>
      <c r="I105" s="91"/>
    </row>
    <row r="106" spans="1:9" ht="24" customHeight="1">
      <c r="A106" s="48"/>
      <c r="B106" s="86"/>
      <c r="C106" s="14"/>
      <c r="D106" s="14"/>
      <c r="E106" s="14"/>
      <c r="F106" s="53"/>
      <c r="G106" s="53"/>
      <c r="H106" s="9">
        <f t="shared" si="3"/>
        <v>0</v>
      </c>
      <c r="I106" s="91"/>
    </row>
    <row r="107" spans="1:9" ht="24" customHeight="1">
      <c r="A107" s="48"/>
      <c r="B107" s="86"/>
      <c r="C107" s="14"/>
      <c r="D107" s="14"/>
      <c r="E107" s="14"/>
      <c r="F107" s="53"/>
      <c r="G107" s="53"/>
      <c r="H107" s="9">
        <f t="shared" si="3"/>
        <v>0</v>
      </c>
      <c r="I107" s="91"/>
    </row>
    <row r="108" spans="1:9" ht="24" customHeight="1">
      <c r="A108" s="48"/>
      <c r="B108" s="86"/>
      <c r="C108" s="14"/>
      <c r="D108" s="14"/>
      <c r="E108" s="14"/>
      <c r="F108" s="53"/>
      <c r="G108" s="53"/>
      <c r="H108" s="9">
        <f t="shared" si="3"/>
        <v>0</v>
      </c>
      <c r="I108" s="91"/>
    </row>
    <row r="109" spans="1:9" ht="24" customHeight="1">
      <c r="A109" s="48"/>
      <c r="B109" s="86"/>
      <c r="C109" s="14"/>
      <c r="D109" s="14"/>
      <c r="E109" s="14"/>
      <c r="F109" s="53"/>
      <c r="G109" s="53"/>
      <c r="H109" s="9">
        <f t="shared" si="3"/>
        <v>0</v>
      </c>
      <c r="I109" s="91"/>
    </row>
    <row r="110" spans="1:9" ht="24" customHeight="1">
      <c r="A110" s="48"/>
      <c r="B110" s="86"/>
      <c r="C110" s="14"/>
      <c r="D110" s="14"/>
      <c r="E110" s="14"/>
      <c r="F110" s="53"/>
      <c r="G110" s="53"/>
      <c r="H110" s="9">
        <f t="shared" si="3"/>
        <v>0</v>
      </c>
      <c r="I110" s="91"/>
    </row>
    <row r="111" spans="1:9" ht="24" customHeight="1">
      <c r="A111" s="48"/>
      <c r="B111" s="86"/>
      <c r="C111" s="14"/>
      <c r="D111" s="14"/>
      <c r="E111" s="14"/>
      <c r="F111" s="53"/>
      <c r="G111" s="53"/>
      <c r="H111" s="9">
        <f t="shared" si="3"/>
        <v>0</v>
      </c>
      <c r="I111" s="91"/>
    </row>
    <row r="112" spans="1:9" ht="24" customHeight="1">
      <c r="A112" s="48"/>
      <c r="B112" s="86"/>
      <c r="C112" s="14"/>
      <c r="D112" s="14"/>
      <c r="E112" s="14"/>
      <c r="F112" s="53"/>
      <c r="G112" s="53"/>
      <c r="H112" s="9">
        <f t="shared" si="3"/>
        <v>0</v>
      </c>
      <c r="I112" s="91"/>
    </row>
    <row r="113" spans="1:9" ht="24" customHeight="1">
      <c r="A113" s="48"/>
      <c r="B113" s="86"/>
      <c r="C113" s="14"/>
      <c r="D113" s="14"/>
      <c r="E113" s="14"/>
      <c r="F113" s="53"/>
      <c r="G113" s="53"/>
      <c r="H113" s="9">
        <f t="shared" si="3"/>
        <v>0</v>
      </c>
      <c r="I113" s="91"/>
    </row>
    <row r="114" spans="1:9" ht="24" customHeight="1">
      <c r="A114" s="48"/>
      <c r="B114" s="86"/>
      <c r="C114" s="14"/>
      <c r="D114" s="14"/>
      <c r="E114" s="14"/>
      <c r="F114" s="53"/>
      <c r="G114" s="53"/>
      <c r="H114" s="9">
        <f t="shared" si="3"/>
        <v>0</v>
      </c>
      <c r="I114" s="91"/>
    </row>
    <row r="115" spans="1:9" ht="24" customHeight="1">
      <c r="A115" s="48"/>
      <c r="B115" s="86"/>
      <c r="C115" s="14"/>
      <c r="D115" s="14"/>
      <c r="E115" s="14"/>
      <c r="F115" s="53"/>
      <c r="G115" s="53"/>
      <c r="H115" s="9">
        <f t="shared" si="3"/>
        <v>0</v>
      </c>
      <c r="I115" s="91"/>
    </row>
    <row r="116" spans="1:9" ht="24" customHeight="1">
      <c r="A116" s="48"/>
      <c r="B116" s="86"/>
      <c r="C116" s="14"/>
      <c r="D116" s="14"/>
      <c r="E116" s="14"/>
      <c r="F116" s="53"/>
      <c r="G116" s="53"/>
      <c r="H116" s="9">
        <f t="shared" si="3"/>
        <v>0</v>
      </c>
      <c r="I116" s="91"/>
    </row>
    <row r="117" spans="1:9" ht="24.75" customHeight="1">
      <c r="A117" s="48"/>
      <c r="B117" s="86"/>
      <c r="C117" s="14"/>
      <c r="D117" s="14"/>
      <c r="E117" s="14"/>
      <c r="F117" s="53"/>
      <c r="G117" s="53"/>
      <c r="H117" s="9">
        <f t="shared" si="3"/>
        <v>0</v>
      </c>
      <c r="I117" s="91"/>
    </row>
    <row r="118" spans="1:9" ht="24" customHeight="1">
      <c r="A118" s="48"/>
      <c r="B118" s="86"/>
      <c r="C118" s="14"/>
      <c r="D118" s="14"/>
      <c r="E118" s="14"/>
      <c r="F118" s="53"/>
      <c r="G118" s="53"/>
      <c r="H118" s="9">
        <f>IF(C118="",0,H115+F118-G118)</f>
        <v>0</v>
      </c>
      <c r="I118" s="91"/>
    </row>
    <row r="119" spans="1:9" ht="24" customHeight="1">
      <c r="A119" s="48"/>
      <c r="B119" s="87"/>
      <c r="C119" s="14"/>
      <c r="D119" s="14"/>
      <c r="E119" s="14"/>
      <c r="F119" s="53"/>
      <c r="G119" s="53"/>
      <c r="H119" s="10">
        <f>IF(C119="",0,#REF!+F119-G119)</f>
        <v>0</v>
      </c>
      <c r="I119" s="92"/>
    </row>
    <row r="120" spans="1:9" ht="24" customHeight="1">
      <c r="A120" s="48"/>
      <c r="B120" s="88"/>
      <c r="C120" s="137" t="s">
        <v>31</v>
      </c>
      <c r="D120" s="138"/>
      <c r="E120" s="139"/>
      <c r="F120" s="11">
        <f>SUM(F92:F119)</f>
        <v>228021</v>
      </c>
      <c r="G120" s="11">
        <f>SUM(G92:G119)</f>
        <v>161348</v>
      </c>
      <c r="H120" s="55"/>
      <c r="I120" s="93"/>
    </row>
  </sheetData>
  <protectedRanges>
    <protectedRange sqref="F35 B34:E35 B5:G32 B36:G61 B63:G90 B92:G119" name="範囲1"/>
  </protectedRanges>
  <dataConsolidate/>
  <mergeCells count="7">
    <mergeCell ref="C120:E120"/>
    <mergeCell ref="C91:E91"/>
    <mergeCell ref="C62:E62"/>
    <mergeCell ref="G1:H1"/>
    <mergeCell ref="C33:E33"/>
    <mergeCell ref="B1:C1"/>
    <mergeCell ref="B2:C2"/>
  </mergeCells>
  <phoneticPr fontId="2"/>
  <dataValidations count="4">
    <dataValidation type="list" allowBlank="1" showInputMessage="1" showErrorMessage="1" sqref="C5:C32 C63:C90 C34:C61 C92:C119" xr:uid="{00000000-0002-0000-0200-000000000000}">
      <formula1>科目</formula1>
    </dataValidation>
    <dataValidation imeMode="halfAlpha" allowBlank="1" showInputMessage="1" showErrorMessage="1" sqref="B1:B4 B121:B65534" xr:uid="{00000000-0002-0000-0200-000001000000}"/>
    <dataValidation imeMode="on" allowBlank="1" showInputMessage="1" showErrorMessage="1" sqref="D1:E1048576" xr:uid="{00000000-0002-0000-0200-000002000000}"/>
    <dataValidation type="date" imeMode="halfAlpha" allowBlank="1" showInputMessage="1" showErrorMessage="1" sqref="B5:B120" xr:uid="{00000000-0002-0000-0200-000003000000}">
      <formula1>開始日</formula1>
      <formula2>終了日</formula2>
    </dataValidation>
  </dataValidations>
  <pageMargins left="0.47" right="0.23622047244094491" top="0.74803149606299213" bottom="0.70866141732283472" header="0.31496062992125984" footer="0.43307086614173229"/>
  <pageSetup paperSize="9" orientation="portrait" horizontalDpi="4294967292" verticalDpi="4294967292" r:id="rId1"/>
  <headerFooter alignWithMargins="0">
    <oddFooter>&amp;C- &amp;P -</oddFooter>
  </headerFooter>
  <ignoredErrors>
    <ignoredError sqref="G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4"/>
  <sheetViews>
    <sheetView zoomScaleNormal="100" workbookViewId="0">
      <pane ySplit="2" topLeftCell="A9" activePane="bottomLeft" state="frozenSplit"/>
      <selection activeCell="J2" sqref="J2:M2"/>
      <selection pane="bottomLeft" activeCell="C20" sqref="C20"/>
    </sheetView>
  </sheetViews>
  <sheetFormatPr defaultColWidth="32" defaultRowHeight="10.8"/>
  <cols>
    <col min="1" max="1" width="4.88671875" style="4" customWidth="1"/>
    <col min="2" max="2" width="15.88671875" style="4" customWidth="1"/>
    <col min="3" max="3" width="18.6640625" style="4" customWidth="1"/>
    <col min="4" max="4" width="9.6640625" style="5" customWidth="1"/>
    <col min="5" max="5" width="4.33203125" style="4" customWidth="1"/>
    <col min="6" max="6" width="18.5546875" style="4" customWidth="1"/>
    <col min="7" max="7" width="18.6640625" style="4" customWidth="1"/>
    <col min="8" max="8" width="9.6640625" style="5" customWidth="1"/>
    <col min="9" max="16384" width="32" style="4"/>
  </cols>
  <sheetData>
    <row r="1" spans="1:8" ht="20.25" customHeight="1">
      <c r="A1" s="144" t="str">
        <f>収支報告書!A3&amp;"協賛者一覧"</f>
        <v>第25回あやせ児童作品展協賛者一覧</v>
      </c>
      <c r="B1" s="144"/>
      <c r="C1" s="144"/>
      <c r="D1" s="144"/>
      <c r="E1" s="144"/>
      <c r="F1" s="144"/>
      <c r="G1" s="144"/>
      <c r="H1" s="144"/>
    </row>
    <row r="2" spans="1:8" ht="28.5" customHeight="1">
      <c r="A2" s="62" t="s">
        <v>47</v>
      </c>
      <c r="B2" s="62" t="s">
        <v>25</v>
      </c>
      <c r="C2" s="62" t="s">
        <v>27</v>
      </c>
      <c r="D2" s="63" t="s">
        <v>6</v>
      </c>
      <c r="E2" s="62" t="s">
        <v>47</v>
      </c>
      <c r="F2" s="62" t="s">
        <v>25</v>
      </c>
      <c r="G2" s="62" t="s">
        <v>27</v>
      </c>
      <c r="H2" s="63" t="s">
        <v>6</v>
      </c>
    </row>
    <row r="3" spans="1:8" ht="28.5" customHeight="1">
      <c r="A3" s="61">
        <v>1</v>
      </c>
      <c r="B3" s="27" t="s">
        <v>113</v>
      </c>
      <c r="C3" s="27" t="s">
        <v>101</v>
      </c>
      <c r="D3" s="3">
        <v>6000</v>
      </c>
      <c r="E3" s="61">
        <f>A27+1</f>
        <v>26</v>
      </c>
      <c r="F3" s="27"/>
      <c r="G3" s="27"/>
      <c r="H3" s="3"/>
    </row>
    <row r="4" spans="1:8" ht="28.5" customHeight="1">
      <c r="A4" s="61">
        <f>A3+1</f>
        <v>2</v>
      </c>
      <c r="B4" s="27" t="s">
        <v>102</v>
      </c>
      <c r="C4" s="27" t="s">
        <v>103</v>
      </c>
      <c r="D4" s="3">
        <v>6000</v>
      </c>
      <c r="E4" s="61">
        <v>27</v>
      </c>
      <c r="F4" s="27"/>
      <c r="G4" s="27"/>
      <c r="H4" s="3"/>
    </row>
    <row r="5" spans="1:8" ht="28.5" customHeight="1">
      <c r="A5" s="61">
        <f>A4+1</f>
        <v>3</v>
      </c>
      <c r="B5" s="27" t="s">
        <v>82</v>
      </c>
      <c r="C5" s="27" t="s">
        <v>104</v>
      </c>
      <c r="D5" s="3">
        <v>15000</v>
      </c>
      <c r="E5" s="61">
        <f>E4+1</f>
        <v>28</v>
      </c>
      <c r="F5" s="27"/>
      <c r="G5" s="27"/>
      <c r="H5" s="3"/>
    </row>
    <row r="6" spans="1:8" ht="28.5" customHeight="1">
      <c r="A6" s="61">
        <f t="shared" ref="A6:A27" si="0">A5+1</f>
        <v>4</v>
      </c>
      <c r="B6" s="27" t="s">
        <v>84</v>
      </c>
      <c r="C6" s="27" t="s">
        <v>104</v>
      </c>
      <c r="D6" s="3">
        <v>6000</v>
      </c>
      <c r="E6" s="61">
        <f t="shared" ref="E6:E27" si="1">E5+1</f>
        <v>29</v>
      </c>
      <c r="F6" s="27"/>
      <c r="G6" s="27"/>
      <c r="H6" s="3"/>
    </row>
    <row r="7" spans="1:8" ht="28.5" customHeight="1">
      <c r="A7" s="61">
        <f t="shared" si="0"/>
        <v>5</v>
      </c>
      <c r="B7" s="27" t="s">
        <v>264</v>
      </c>
      <c r="C7" s="27" t="s">
        <v>105</v>
      </c>
      <c r="D7" s="3">
        <v>11000</v>
      </c>
      <c r="E7" s="61">
        <f t="shared" si="1"/>
        <v>30</v>
      </c>
      <c r="F7" s="27"/>
      <c r="G7" s="27"/>
      <c r="H7" s="3"/>
    </row>
    <row r="8" spans="1:8" ht="28.5" customHeight="1">
      <c r="A8" s="61">
        <f t="shared" si="0"/>
        <v>6</v>
      </c>
      <c r="B8" s="27" t="s">
        <v>87</v>
      </c>
      <c r="C8" s="27" t="s">
        <v>106</v>
      </c>
      <c r="D8" s="3">
        <v>10000</v>
      </c>
      <c r="E8" s="61">
        <f t="shared" si="1"/>
        <v>31</v>
      </c>
      <c r="F8" s="27"/>
      <c r="G8" s="27"/>
      <c r="H8" s="3"/>
    </row>
    <row r="9" spans="1:8" ht="28.5" customHeight="1">
      <c r="A9" s="61">
        <f t="shared" si="0"/>
        <v>7</v>
      </c>
      <c r="B9" s="27" t="s">
        <v>111</v>
      </c>
      <c r="C9" s="27" t="s">
        <v>107</v>
      </c>
      <c r="D9" s="3">
        <v>5000</v>
      </c>
      <c r="E9" s="61">
        <f t="shared" si="1"/>
        <v>32</v>
      </c>
      <c r="F9" s="27"/>
      <c r="G9" s="27"/>
      <c r="H9" s="3"/>
    </row>
    <row r="10" spans="1:8" ht="28.5" customHeight="1">
      <c r="A10" s="61">
        <f t="shared" si="0"/>
        <v>8</v>
      </c>
      <c r="B10" s="27" t="s">
        <v>112</v>
      </c>
      <c r="C10" s="27" t="s">
        <v>108</v>
      </c>
      <c r="D10" s="3">
        <v>10000</v>
      </c>
      <c r="E10" s="61">
        <f t="shared" si="1"/>
        <v>33</v>
      </c>
      <c r="F10" s="27"/>
      <c r="G10" s="27"/>
      <c r="H10" s="3"/>
    </row>
    <row r="11" spans="1:8" ht="28.5" customHeight="1">
      <c r="A11" s="61">
        <f t="shared" si="0"/>
        <v>9</v>
      </c>
      <c r="B11" s="27" t="s">
        <v>109</v>
      </c>
      <c r="C11" s="27" t="s">
        <v>110</v>
      </c>
      <c r="D11" s="3">
        <v>10000</v>
      </c>
      <c r="E11" s="61">
        <f t="shared" si="1"/>
        <v>34</v>
      </c>
      <c r="F11" s="27"/>
      <c r="G11" s="27"/>
      <c r="H11" s="3"/>
    </row>
    <row r="12" spans="1:8" ht="28.5" customHeight="1">
      <c r="A12" s="61">
        <f t="shared" si="0"/>
        <v>10</v>
      </c>
      <c r="B12" s="27" t="s">
        <v>131</v>
      </c>
      <c r="C12" s="27" t="s">
        <v>114</v>
      </c>
      <c r="D12" s="3">
        <v>5000</v>
      </c>
      <c r="E12" s="61">
        <f t="shared" si="1"/>
        <v>35</v>
      </c>
      <c r="F12" s="27"/>
      <c r="G12" s="27"/>
      <c r="H12" s="3"/>
    </row>
    <row r="13" spans="1:8" ht="28.5" customHeight="1">
      <c r="A13" s="61">
        <f t="shared" si="0"/>
        <v>11</v>
      </c>
      <c r="B13" s="27" t="s">
        <v>115</v>
      </c>
      <c r="C13" s="27" t="s">
        <v>116</v>
      </c>
      <c r="D13" s="3">
        <v>10000</v>
      </c>
      <c r="E13" s="61">
        <f t="shared" si="1"/>
        <v>36</v>
      </c>
      <c r="F13" s="27"/>
      <c r="G13" s="27"/>
      <c r="H13" s="3"/>
    </row>
    <row r="14" spans="1:8" ht="28.5" customHeight="1">
      <c r="A14" s="61">
        <f t="shared" si="0"/>
        <v>12</v>
      </c>
      <c r="B14" s="27" t="s">
        <v>117</v>
      </c>
      <c r="C14" s="27" t="s">
        <v>118</v>
      </c>
      <c r="D14" s="3">
        <v>5000</v>
      </c>
      <c r="E14" s="61">
        <f t="shared" si="1"/>
        <v>37</v>
      </c>
      <c r="F14" s="27"/>
      <c r="G14" s="27"/>
      <c r="H14" s="3"/>
    </row>
    <row r="15" spans="1:8" ht="28.5" customHeight="1">
      <c r="A15" s="61">
        <f t="shared" si="0"/>
        <v>13</v>
      </c>
      <c r="B15" s="27" t="s">
        <v>119</v>
      </c>
      <c r="C15" s="27" t="s">
        <v>120</v>
      </c>
      <c r="D15" s="3">
        <v>5000</v>
      </c>
      <c r="E15" s="61">
        <f t="shared" si="1"/>
        <v>38</v>
      </c>
      <c r="F15" s="27"/>
      <c r="G15" s="27"/>
      <c r="H15" s="3"/>
    </row>
    <row r="16" spans="1:8" ht="28.5" customHeight="1">
      <c r="A16" s="61">
        <f t="shared" si="0"/>
        <v>14</v>
      </c>
      <c r="B16" s="27" t="s">
        <v>132</v>
      </c>
      <c r="C16" s="27" t="s">
        <v>133</v>
      </c>
      <c r="D16" s="3">
        <v>5000</v>
      </c>
      <c r="E16" s="61">
        <f t="shared" si="1"/>
        <v>39</v>
      </c>
      <c r="F16" s="27"/>
      <c r="G16" s="27"/>
      <c r="H16" s="3"/>
    </row>
    <row r="17" spans="1:9" ht="28.5" customHeight="1">
      <c r="A17" s="61">
        <f t="shared" si="0"/>
        <v>15</v>
      </c>
      <c r="B17" s="27" t="s">
        <v>136</v>
      </c>
      <c r="C17" s="27" t="s">
        <v>135</v>
      </c>
      <c r="D17" s="3">
        <v>3000</v>
      </c>
      <c r="E17" s="61">
        <f t="shared" si="1"/>
        <v>40</v>
      </c>
      <c r="F17" s="27"/>
      <c r="G17" s="27"/>
      <c r="H17" s="3"/>
    </row>
    <row r="18" spans="1:9" ht="28.5" customHeight="1">
      <c r="A18" s="61">
        <f t="shared" si="0"/>
        <v>16</v>
      </c>
      <c r="B18" s="27" t="s">
        <v>207</v>
      </c>
      <c r="C18" s="27" t="s">
        <v>137</v>
      </c>
      <c r="D18" s="3">
        <v>10000</v>
      </c>
      <c r="E18" s="61">
        <f t="shared" si="1"/>
        <v>41</v>
      </c>
      <c r="F18" s="27"/>
      <c r="G18" s="27"/>
      <c r="H18" s="3"/>
    </row>
    <row r="19" spans="1:9" ht="28.5" customHeight="1">
      <c r="A19" s="61">
        <f t="shared" si="0"/>
        <v>17</v>
      </c>
      <c r="B19" s="27" t="s">
        <v>138</v>
      </c>
      <c r="C19" s="27" t="s">
        <v>139</v>
      </c>
      <c r="D19" s="3">
        <v>5000</v>
      </c>
      <c r="E19" s="61">
        <f t="shared" si="1"/>
        <v>42</v>
      </c>
      <c r="F19" s="27"/>
      <c r="G19" s="27"/>
      <c r="H19" s="3"/>
    </row>
    <row r="20" spans="1:9" ht="28.5" customHeight="1">
      <c r="A20" s="61">
        <f t="shared" si="0"/>
        <v>18</v>
      </c>
      <c r="B20" s="27" t="s">
        <v>265</v>
      </c>
      <c r="C20" s="27"/>
      <c r="D20" s="3">
        <v>20000</v>
      </c>
      <c r="E20" s="61">
        <f t="shared" si="1"/>
        <v>43</v>
      </c>
      <c r="F20" s="27"/>
      <c r="G20" s="27"/>
      <c r="H20" s="3"/>
    </row>
    <row r="21" spans="1:9" ht="28.5" customHeight="1">
      <c r="A21" s="61">
        <f t="shared" si="0"/>
        <v>19</v>
      </c>
      <c r="B21" s="27" t="s">
        <v>266</v>
      </c>
      <c r="C21" s="27"/>
      <c r="D21" s="3">
        <v>10000</v>
      </c>
      <c r="E21" s="61">
        <f t="shared" si="1"/>
        <v>44</v>
      </c>
      <c r="F21" s="27"/>
      <c r="G21" s="27"/>
      <c r="H21" s="3"/>
    </row>
    <row r="22" spans="1:9" ht="28.5" customHeight="1">
      <c r="A22" s="61">
        <f t="shared" si="0"/>
        <v>20</v>
      </c>
      <c r="B22" s="27"/>
      <c r="C22" s="27"/>
      <c r="D22" s="3"/>
      <c r="E22" s="61">
        <f t="shared" si="1"/>
        <v>45</v>
      </c>
      <c r="F22" s="27"/>
      <c r="G22" s="27"/>
      <c r="H22" s="3"/>
    </row>
    <row r="23" spans="1:9" ht="28.5" customHeight="1">
      <c r="A23" s="61">
        <f t="shared" si="0"/>
        <v>21</v>
      </c>
      <c r="B23" s="27"/>
      <c r="C23" s="27"/>
      <c r="D23" s="3"/>
      <c r="E23" s="61">
        <f t="shared" si="1"/>
        <v>46</v>
      </c>
      <c r="F23" s="27"/>
      <c r="G23" s="27"/>
      <c r="H23" s="3"/>
    </row>
    <row r="24" spans="1:9" ht="28.5" customHeight="1">
      <c r="A24" s="61">
        <f t="shared" si="0"/>
        <v>22</v>
      </c>
      <c r="B24" s="27"/>
      <c r="C24" s="27"/>
      <c r="D24" s="3"/>
      <c r="E24" s="61">
        <f t="shared" si="1"/>
        <v>47</v>
      </c>
      <c r="F24" s="27"/>
      <c r="G24" s="27"/>
      <c r="H24" s="3"/>
    </row>
    <row r="25" spans="1:9" ht="28.5" customHeight="1">
      <c r="A25" s="61">
        <f t="shared" si="0"/>
        <v>23</v>
      </c>
      <c r="B25" s="27"/>
      <c r="C25" s="27"/>
      <c r="D25" s="3"/>
      <c r="E25" s="61">
        <f t="shared" si="1"/>
        <v>48</v>
      </c>
      <c r="F25" s="27"/>
      <c r="G25" s="27"/>
      <c r="H25" s="3"/>
    </row>
    <row r="26" spans="1:9" ht="28.5" customHeight="1">
      <c r="A26" s="61">
        <f t="shared" si="0"/>
        <v>24</v>
      </c>
      <c r="B26" s="27"/>
      <c r="C26" s="27"/>
      <c r="D26" s="3"/>
      <c r="E26" s="61">
        <f t="shared" si="1"/>
        <v>49</v>
      </c>
      <c r="F26" s="27"/>
      <c r="G26" s="27"/>
      <c r="H26" s="3"/>
    </row>
    <row r="27" spans="1:9" ht="28.5" customHeight="1">
      <c r="A27" s="61">
        <f t="shared" si="0"/>
        <v>25</v>
      </c>
      <c r="B27" s="27"/>
      <c r="C27" s="27"/>
      <c r="D27" s="3"/>
      <c r="E27" s="61">
        <f t="shared" si="1"/>
        <v>50</v>
      </c>
      <c r="F27" s="27"/>
      <c r="G27" s="27"/>
      <c r="H27" s="3"/>
    </row>
    <row r="28" spans="1:9" ht="28.5" customHeight="1">
      <c r="A28" s="146" t="s">
        <v>28</v>
      </c>
      <c r="B28" s="146"/>
      <c r="C28" s="146"/>
      <c r="D28" s="60">
        <f>SUM(D3:D27)</f>
        <v>157000</v>
      </c>
      <c r="E28" s="146" t="s">
        <v>28</v>
      </c>
      <c r="F28" s="146"/>
      <c r="G28" s="146"/>
      <c r="H28" s="60">
        <f>SUM(H3:H27)</f>
        <v>0</v>
      </c>
    </row>
    <row r="29" spans="1:9" ht="28.5" customHeight="1">
      <c r="A29" s="61">
        <f>E27+1</f>
        <v>51</v>
      </c>
      <c r="B29" s="27"/>
      <c r="C29" s="27"/>
      <c r="D29" s="3"/>
      <c r="E29" s="61">
        <f>A53+1</f>
        <v>76</v>
      </c>
      <c r="F29" s="27"/>
      <c r="G29" s="27"/>
      <c r="H29" s="3"/>
    </row>
    <row r="30" spans="1:9" ht="28.5" customHeight="1">
      <c r="A30" s="61">
        <f>A29+1</f>
        <v>52</v>
      </c>
      <c r="B30" s="27"/>
      <c r="C30" s="27"/>
      <c r="D30" s="3"/>
      <c r="E30" s="61">
        <f>E29+1</f>
        <v>77</v>
      </c>
      <c r="F30" s="27"/>
      <c r="G30" s="27"/>
      <c r="H30" s="3"/>
      <c r="I30" s="59"/>
    </row>
    <row r="31" spans="1:9" ht="28.5" customHeight="1">
      <c r="A31" s="61">
        <f>A30+1</f>
        <v>53</v>
      </c>
      <c r="B31" s="27"/>
      <c r="C31" s="27"/>
      <c r="D31" s="3"/>
      <c r="E31" s="61">
        <f t="shared" ref="E31:E53" si="2">E30+1</f>
        <v>78</v>
      </c>
      <c r="F31" s="27"/>
      <c r="G31" s="27"/>
      <c r="H31" s="3"/>
    </row>
    <row r="32" spans="1:9" ht="28.5" customHeight="1">
      <c r="A32" s="61">
        <f t="shared" ref="A32:A53" si="3">A31+1</f>
        <v>54</v>
      </c>
      <c r="B32" s="27"/>
      <c r="C32" s="27"/>
      <c r="D32" s="3"/>
      <c r="E32" s="61">
        <f t="shared" si="2"/>
        <v>79</v>
      </c>
      <c r="F32" s="27"/>
      <c r="G32" s="27"/>
      <c r="H32" s="3"/>
    </row>
    <row r="33" spans="1:8" ht="28.5" customHeight="1">
      <c r="A33" s="61">
        <f t="shared" si="3"/>
        <v>55</v>
      </c>
      <c r="B33" s="27"/>
      <c r="C33" s="27"/>
      <c r="D33" s="3"/>
      <c r="E33" s="61">
        <f t="shared" si="2"/>
        <v>80</v>
      </c>
      <c r="F33" s="27"/>
      <c r="G33" s="27"/>
      <c r="H33" s="3"/>
    </row>
    <row r="34" spans="1:8" ht="28.5" customHeight="1">
      <c r="A34" s="61">
        <f t="shared" si="3"/>
        <v>56</v>
      </c>
      <c r="B34" s="27"/>
      <c r="C34" s="27"/>
      <c r="D34" s="3"/>
      <c r="E34" s="61">
        <f t="shared" si="2"/>
        <v>81</v>
      </c>
      <c r="F34" s="27"/>
      <c r="G34" s="27"/>
      <c r="H34" s="3"/>
    </row>
    <row r="35" spans="1:8" ht="28.5" customHeight="1">
      <c r="A35" s="61">
        <f t="shared" si="3"/>
        <v>57</v>
      </c>
      <c r="B35" s="27"/>
      <c r="C35" s="27"/>
      <c r="D35" s="3"/>
      <c r="E35" s="61">
        <f t="shared" si="2"/>
        <v>82</v>
      </c>
      <c r="F35" s="27"/>
      <c r="G35" s="27"/>
      <c r="H35" s="3"/>
    </row>
    <row r="36" spans="1:8" ht="28.5" customHeight="1">
      <c r="A36" s="61">
        <f t="shared" si="3"/>
        <v>58</v>
      </c>
      <c r="B36" s="27"/>
      <c r="C36" s="27"/>
      <c r="D36" s="3"/>
      <c r="E36" s="61">
        <f t="shared" si="2"/>
        <v>83</v>
      </c>
      <c r="F36" s="27"/>
      <c r="G36" s="27"/>
      <c r="H36" s="3"/>
    </row>
    <row r="37" spans="1:8" ht="28.5" customHeight="1">
      <c r="A37" s="61">
        <f t="shared" si="3"/>
        <v>59</v>
      </c>
      <c r="B37" s="27"/>
      <c r="C37" s="27"/>
      <c r="D37" s="3"/>
      <c r="E37" s="61">
        <f t="shared" si="2"/>
        <v>84</v>
      </c>
      <c r="F37" s="27"/>
      <c r="G37" s="27"/>
      <c r="H37" s="3"/>
    </row>
    <row r="38" spans="1:8" ht="28.5" customHeight="1">
      <c r="A38" s="61">
        <f t="shared" si="3"/>
        <v>60</v>
      </c>
      <c r="B38" s="27"/>
      <c r="C38" s="27"/>
      <c r="D38" s="3"/>
      <c r="E38" s="61">
        <f t="shared" si="2"/>
        <v>85</v>
      </c>
      <c r="F38" s="27"/>
      <c r="G38" s="27"/>
      <c r="H38" s="3"/>
    </row>
    <row r="39" spans="1:8" ht="28.5" customHeight="1">
      <c r="A39" s="61">
        <f t="shared" si="3"/>
        <v>61</v>
      </c>
      <c r="B39" s="27"/>
      <c r="C39" s="27"/>
      <c r="D39" s="3"/>
      <c r="E39" s="61">
        <f t="shared" si="2"/>
        <v>86</v>
      </c>
      <c r="F39" s="27"/>
      <c r="G39" s="27"/>
      <c r="H39" s="3"/>
    </row>
    <row r="40" spans="1:8" ht="28.5" customHeight="1">
      <c r="A40" s="61">
        <f t="shared" si="3"/>
        <v>62</v>
      </c>
      <c r="B40" s="27"/>
      <c r="C40" s="27"/>
      <c r="D40" s="3"/>
      <c r="E40" s="61">
        <f t="shared" si="2"/>
        <v>87</v>
      </c>
      <c r="F40" s="27"/>
      <c r="G40" s="27"/>
      <c r="H40" s="3"/>
    </row>
    <row r="41" spans="1:8" ht="28.5" customHeight="1">
      <c r="A41" s="61">
        <f t="shared" si="3"/>
        <v>63</v>
      </c>
      <c r="B41" s="27"/>
      <c r="C41" s="27"/>
      <c r="D41" s="3"/>
      <c r="E41" s="61">
        <f t="shared" si="2"/>
        <v>88</v>
      </c>
      <c r="F41" s="27"/>
      <c r="G41" s="27"/>
      <c r="H41" s="3"/>
    </row>
    <row r="42" spans="1:8" ht="28.5" customHeight="1">
      <c r="A42" s="61">
        <f t="shared" si="3"/>
        <v>64</v>
      </c>
      <c r="B42" s="27"/>
      <c r="C42" s="27"/>
      <c r="D42" s="3"/>
      <c r="E42" s="61">
        <f t="shared" si="2"/>
        <v>89</v>
      </c>
      <c r="F42" s="27"/>
      <c r="G42" s="27"/>
      <c r="H42" s="3"/>
    </row>
    <row r="43" spans="1:8" ht="28.5" customHeight="1">
      <c r="A43" s="61">
        <f t="shared" si="3"/>
        <v>65</v>
      </c>
      <c r="B43" s="27"/>
      <c r="C43" s="27"/>
      <c r="D43" s="3"/>
      <c r="E43" s="61">
        <f t="shared" si="2"/>
        <v>90</v>
      </c>
      <c r="F43" s="27"/>
      <c r="G43" s="27"/>
      <c r="H43" s="3"/>
    </row>
    <row r="44" spans="1:8" ht="28.5" customHeight="1">
      <c r="A44" s="61">
        <f t="shared" si="3"/>
        <v>66</v>
      </c>
      <c r="B44" s="27"/>
      <c r="C44" s="27"/>
      <c r="D44" s="3"/>
      <c r="E44" s="61">
        <f t="shared" si="2"/>
        <v>91</v>
      </c>
      <c r="F44" s="27"/>
      <c r="G44" s="27"/>
      <c r="H44" s="3"/>
    </row>
    <row r="45" spans="1:8" ht="28.5" customHeight="1">
      <c r="A45" s="61">
        <f t="shared" si="3"/>
        <v>67</v>
      </c>
      <c r="B45" s="27"/>
      <c r="C45" s="27"/>
      <c r="D45" s="3"/>
      <c r="E45" s="61">
        <f t="shared" si="2"/>
        <v>92</v>
      </c>
      <c r="F45" s="27"/>
      <c r="G45" s="27"/>
      <c r="H45" s="3"/>
    </row>
    <row r="46" spans="1:8" ht="28.5" customHeight="1">
      <c r="A46" s="61">
        <f t="shared" si="3"/>
        <v>68</v>
      </c>
      <c r="B46" s="27"/>
      <c r="C46" s="27"/>
      <c r="D46" s="3"/>
      <c r="E46" s="61">
        <f t="shared" si="2"/>
        <v>93</v>
      </c>
      <c r="F46" s="27"/>
      <c r="G46" s="27"/>
      <c r="H46" s="3"/>
    </row>
    <row r="47" spans="1:8" ht="28.5" customHeight="1">
      <c r="A47" s="61">
        <f t="shared" si="3"/>
        <v>69</v>
      </c>
      <c r="B47" s="27"/>
      <c r="C47" s="27"/>
      <c r="D47" s="3"/>
      <c r="E47" s="61">
        <f t="shared" si="2"/>
        <v>94</v>
      </c>
      <c r="F47" s="27"/>
      <c r="G47" s="27"/>
      <c r="H47" s="3"/>
    </row>
    <row r="48" spans="1:8" ht="28.5" customHeight="1">
      <c r="A48" s="61">
        <f t="shared" si="3"/>
        <v>70</v>
      </c>
      <c r="B48" s="27"/>
      <c r="C48" s="27"/>
      <c r="D48" s="3"/>
      <c r="E48" s="61">
        <f t="shared" si="2"/>
        <v>95</v>
      </c>
      <c r="F48" s="27"/>
      <c r="G48" s="27"/>
      <c r="H48" s="3"/>
    </row>
    <row r="49" spans="1:8" ht="28.5" customHeight="1">
      <c r="A49" s="61">
        <f t="shared" si="3"/>
        <v>71</v>
      </c>
      <c r="B49" s="27"/>
      <c r="C49" s="27"/>
      <c r="D49" s="3"/>
      <c r="E49" s="61">
        <f t="shared" si="2"/>
        <v>96</v>
      </c>
      <c r="F49" s="27"/>
      <c r="G49" s="27"/>
      <c r="H49" s="3"/>
    </row>
    <row r="50" spans="1:8" ht="28.5" customHeight="1">
      <c r="A50" s="61">
        <f t="shared" si="3"/>
        <v>72</v>
      </c>
      <c r="B50" s="27"/>
      <c r="C50" s="27"/>
      <c r="D50" s="3"/>
      <c r="E50" s="61">
        <f t="shared" si="2"/>
        <v>97</v>
      </c>
      <c r="F50" s="27"/>
      <c r="G50" s="27"/>
      <c r="H50" s="3"/>
    </row>
    <row r="51" spans="1:8" ht="28.5" customHeight="1">
      <c r="A51" s="61">
        <f t="shared" si="3"/>
        <v>73</v>
      </c>
      <c r="B51" s="27"/>
      <c r="C51" s="27"/>
      <c r="D51" s="3"/>
      <c r="E51" s="61">
        <f t="shared" si="2"/>
        <v>98</v>
      </c>
      <c r="F51" s="27"/>
      <c r="G51" s="27"/>
      <c r="H51" s="3"/>
    </row>
    <row r="52" spans="1:8" ht="28.5" customHeight="1">
      <c r="A52" s="61">
        <f t="shared" si="3"/>
        <v>74</v>
      </c>
      <c r="B52" s="27"/>
      <c r="C52" s="27"/>
      <c r="D52" s="3"/>
      <c r="E52" s="61">
        <f t="shared" si="2"/>
        <v>99</v>
      </c>
      <c r="F52" s="27"/>
      <c r="G52" s="27"/>
      <c r="H52" s="3"/>
    </row>
    <row r="53" spans="1:8" ht="28.5" customHeight="1">
      <c r="A53" s="61">
        <f t="shared" si="3"/>
        <v>75</v>
      </c>
      <c r="B53" s="27"/>
      <c r="C53" s="27"/>
      <c r="D53" s="3"/>
      <c r="E53" s="61">
        <f t="shared" si="2"/>
        <v>100</v>
      </c>
      <c r="F53" s="27"/>
      <c r="G53" s="27"/>
      <c r="H53" s="3"/>
    </row>
    <row r="54" spans="1:8" ht="28.5" customHeight="1">
      <c r="A54" s="145" t="s">
        <v>28</v>
      </c>
      <c r="B54" s="145"/>
      <c r="C54" s="145"/>
      <c r="D54" s="60">
        <f>SUM(D29:D53)</f>
        <v>0</v>
      </c>
      <c r="E54" s="145" t="s">
        <v>28</v>
      </c>
      <c r="F54" s="145"/>
      <c r="G54" s="145"/>
      <c r="H54" s="60">
        <f>SUM(H29:H53)</f>
        <v>0</v>
      </c>
    </row>
  </sheetData>
  <sheetProtection sheet="1" objects="1" scenarios="1"/>
  <mergeCells count="5">
    <mergeCell ref="A1:H1"/>
    <mergeCell ref="A54:C54"/>
    <mergeCell ref="E54:G54"/>
    <mergeCell ref="A28:C28"/>
    <mergeCell ref="E28:G28"/>
  </mergeCells>
  <phoneticPr fontId="2"/>
  <pageMargins left="0.62992125984251968" right="0.31496062992125984" top="0.51181102362204722" bottom="0.51181102362204722" header="0.35433070866141736" footer="0.27559055118110237"/>
  <pageSetup paperSize="9" orientation="portrait" horizontalDpi="4294967292" verticalDpi="4294967292" r:id="rId1"/>
  <headerFooter alignWithMargins="0">
    <oddFooter>&amp;C- &amp;P -</oddFooter>
  </headerFooter>
  <rowBreaks count="1" manualBreakCount="1">
    <brk id="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8"/>
  <sheetViews>
    <sheetView topLeftCell="A15" zoomScaleNormal="100" workbookViewId="0">
      <selection activeCell="B5" sqref="B5"/>
    </sheetView>
  </sheetViews>
  <sheetFormatPr defaultColWidth="11.44140625" defaultRowHeight="12"/>
  <cols>
    <col min="1" max="1" width="3" customWidth="1"/>
    <col min="2" max="2" width="27" customWidth="1"/>
    <col min="3" max="3" width="7.109375" customWidth="1"/>
    <col min="4" max="4" width="20.44140625" customWidth="1"/>
    <col min="5" max="5" width="15.33203125" customWidth="1"/>
  </cols>
  <sheetData>
    <row r="1" spans="1:5" ht="19.5" customHeight="1">
      <c r="A1" s="147" t="s">
        <v>38</v>
      </c>
      <c r="B1" s="147"/>
      <c r="C1" s="147"/>
      <c r="D1" s="147"/>
      <c r="E1" s="147"/>
    </row>
    <row r="2" spans="1:5" ht="10.5" customHeight="1">
      <c r="A2" s="68"/>
      <c r="B2" s="68"/>
      <c r="C2" s="68"/>
      <c r="D2" s="68"/>
      <c r="E2" s="68"/>
    </row>
    <row r="3" spans="1:5" s="18" customFormat="1" ht="19.2">
      <c r="A3" s="148" t="str">
        <f>基本情報!J5&amp;基本情報!K5&amp;基本情報!L5&amp;基本情報!J2</f>
        <v>第25回あやせ児童作品展</v>
      </c>
      <c r="B3" s="149"/>
      <c r="C3" s="149"/>
      <c r="D3" s="149"/>
      <c r="E3" s="149"/>
    </row>
    <row r="4" spans="1:5" s="18" customFormat="1" ht="9.75" customHeight="1">
      <c r="A4" s="66"/>
      <c r="B4" s="67"/>
      <c r="C4" s="67"/>
      <c r="D4" s="67"/>
      <c r="E4" s="67"/>
    </row>
    <row r="5" spans="1:5" ht="18" customHeight="1">
      <c r="A5" s="40"/>
      <c r="B5" s="95" t="str">
        <f>CONCATENATE("自　令和",IF(YEAR(開始日)-2018=1,"元",YEAR(開始日)-2018),"年",MONTH(開始日),"月",DAY(開始日),"日")</f>
        <v>自　令和7年4月1日</v>
      </c>
      <c r="C5" s="41" t="s">
        <v>3</v>
      </c>
      <c r="D5" s="42" t="str">
        <f>CONCATENATE("至　令和",IF(YEAR(終了日)-2018=1,"元",YEAR(終了日)-2018),"年",MONTH(終了日),"月",DAY(終了日),"日")</f>
        <v>至　令和7年12月22日</v>
      </c>
      <c r="E5" s="94" t="s">
        <v>63</v>
      </c>
    </row>
    <row r="7" spans="1:5" ht="24.9" customHeight="1">
      <c r="A7" s="150" t="s">
        <v>5</v>
      </c>
      <c r="B7" s="151"/>
      <c r="C7" s="152"/>
      <c r="D7" s="150" t="s">
        <v>6</v>
      </c>
      <c r="E7" s="152"/>
    </row>
    <row r="8" spans="1:5" ht="23.25" customHeight="1">
      <c r="A8" s="31" t="s">
        <v>4</v>
      </c>
      <c r="B8" s="34"/>
      <c r="C8" s="35"/>
      <c r="D8" s="32"/>
      <c r="E8" s="30"/>
    </row>
    <row r="9" spans="1:5" ht="23.25" customHeight="1">
      <c r="A9" s="20"/>
      <c r="B9" s="21" t="s">
        <v>7</v>
      </c>
      <c r="C9" s="22"/>
      <c r="D9" s="18"/>
      <c r="E9" s="23">
        <f>SUMIF(出納帳!$C$5:$C$90,B9,出納帳!$F$5:$F$90)</f>
        <v>157000</v>
      </c>
    </row>
    <row r="10" spans="1:5" ht="23.25" customHeight="1">
      <c r="A10" s="20"/>
      <c r="B10" s="21" t="s">
        <v>39</v>
      </c>
      <c r="C10" s="22"/>
      <c r="D10" s="18"/>
      <c r="E10" s="23">
        <f>SUMIF(出納帳!$C$5:$C$90,B10,出納帳!$F$5:$F$90)</f>
        <v>0</v>
      </c>
    </row>
    <row r="11" spans="1:5" ht="23.25" customHeight="1">
      <c r="A11" s="20"/>
      <c r="B11" s="18" t="s">
        <v>8</v>
      </c>
      <c r="C11" s="22"/>
      <c r="D11" s="18"/>
      <c r="E11" s="23">
        <f>SUMIF(出納帳!$C$5:$C$90,B11,出納帳!$F$5:$F$90)</f>
        <v>113</v>
      </c>
    </row>
    <row r="12" spans="1:5" ht="23.25" customHeight="1">
      <c r="A12" s="31" t="s">
        <v>9</v>
      </c>
      <c r="B12" s="32"/>
      <c r="C12" s="30"/>
      <c r="D12" s="121"/>
      <c r="E12" s="33">
        <f>SUM(E9:E11)</f>
        <v>157113</v>
      </c>
    </row>
    <row r="13" spans="1:5" ht="23.25" customHeight="1">
      <c r="A13" s="20" t="s">
        <v>10</v>
      </c>
      <c r="B13" s="24"/>
      <c r="C13" s="19"/>
      <c r="D13" s="18"/>
      <c r="E13" s="25"/>
    </row>
    <row r="14" spans="1:5" ht="23.25" customHeight="1">
      <c r="A14" s="20"/>
      <c r="B14" s="18" t="s">
        <v>11</v>
      </c>
      <c r="C14" s="22"/>
      <c r="D14" s="18"/>
      <c r="E14" s="23">
        <f>SUMIF(出納帳!$C$5:$C$97,B14,出納帳!$G$5:$G$97)</f>
        <v>800</v>
      </c>
    </row>
    <row r="15" spans="1:5" ht="23.25" customHeight="1">
      <c r="A15" s="20"/>
      <c r="B15" s="21" t="s">
        <v>13</v>
      </c>
      <c r="C15" s="22"/>
      <c r="D15" s="118"/>
      <c r="E15" s="23">
        <f>SUMIF(出納帳!$C$5:$C$97,B15,出納帳!$G$5:$G$97)</f>
        <v>13431</v>
      </c>
    </row>
    <row r="16" spans="1:5" ht="23.25" customHeight="1">
      <c r="A16" s="20"/>
      <c r="B16" s="18" t="s">
        <v>12</v>
      </c>
      <c r="C16" s="22"/>
      <c r="D16" s="18"/>
      <c r="E16" s="23">
        <f>SUMIF(出納帳!$C$5:$C$97,B16,出納帳!$G$5:$G$97)</f>
        <v>13500</v>
      </c>
    </row>
    <row r="17" spans="1:5" ht="23.25" customHeight="1">
      <c r="A17" s="20"/>
      <c r="B17" s="18" t="s">
        <v>51</v>
      </c>
      <c r="C17" s="22"/>
      <c r="D17" s="18"/>
      <c r="E17" s="23">
        <f>SUMIF(出納帳!$C$5:$C$97,B17,出納帳!$G$5:$G$97)</f>
        <v>12180</v>
      </c>
    </row>
    <row r="18" spans="1:5" ht="23.25" customHeight="1">
      <c r="A18" s="20"/>
      <c r="B18" s="18" t="s">
        <v>52</v>
      </c>
      <c r="C18" s="22"/>
      <c r="D18" s="118"/>
      <c r="E18" s="23">
        <f>SUMIF(出納帳!$C$5:$C$97,B18,出納帳!$G$5:$G$97)</f>
        <v>5786</v>
      </c>
    </row>
    <row r="19" spans="1:5" ht="23.25" customHeight="1">
      <c r="A19" s="20"/>
      <c r="B19" s="18" t="s">
        <v>53</v>
      </c>
      <c r="C19" s="22"/>
      <c r="D19" s="118"/>
      <c r="E19" s="23">
        <f>SUMIF(出納帳!$C$5:$C$97,B19,出納帳!$G$5:$G$97)</f>
        <v>69241</v>
      </c>
    </row>
    <row r="20" spans="1:5" ht="23.25" customHeight="1">
      <c r="A20" s="20"/>
      <c r="B20" s="18" t="s">
        <v>54</v>
      </c>
      <c r="C20" s="22"/>
      <c r="D20" s="118"/>
      <c r="E20" s="23">
        <f>SUMIF(出納帳!$C$5:$C$97,B20,出納帳!$G$5:$G$97)</f>
        <v>3679</v>
      </c>
    </row>
    <row r="21" spans="1:5" ht="23.25" customHeight="1">
      <c r="A21" s="20"/>
      <c r="B21" s="18" t="s">
        <v>14</v>
      </c>
      <c r="C21" s="22"/>
      <c r="D21" s="118"/>
      <c r="E21" s="23">
        <f>SUMIF(出納帳!$C$5:$C$97,B21,出納帳!$G$5:$G$97)</f>
        <v>40231</v>
      </c>
    </row>
    <row r="22" spans="1:5" ht="23.25" customHeight="1">
      <c r="A22" s="20"/>
      <c r="B22" s="18" t="s">
        <v>59</v>
      </c>
      <c r="C22" s="22"/>
      <c r="D22" s="118"/>
      <c r="E22" s="23">
        <f>SUMIF(出納帳!$C$5:$C$97,B22,出納帳!$G$5:$G$97)</f>
        <v>2500</v>
      </c>
    </row>
    <row r="23" spans="1:5" ht="23.25" customHeight="1">
      <c r="A23" s="20"/>
      <c r="B23" s="18" t="s">
        <v>60</v>
      </c>
      <c r="C23" s="22"/>
      <c r="D23" s="18"/>
      <c r="E23" s="23">
        <f>SUMIF(出納帳!$C$5:$C$97,B23,出納帳!$G$5:$G$97)</f>
        <v>0</v>
      </c>
    </row>
    <row r="24" spans="1:5" ht="23.25" customHeight="1">
      <c r="A24" s="31" t="s">
        <v>15</v>
      </c>
      <c r="B24" s="32"/>
      <c r="C24" s="30"/>
      <c r="D24" s="119"/>
      <c r="E24" s="33">
        <f>SUM(E14:E23)</f>
        <v>161348</v>
      </c>
    </row>
    <row r="25" spans="1:5" ht="23.25" customHeight="1">
      <c r="A25" s="36" t="s">
        <v>16</v>
      </c>
      <c r="B25" s="37"/>
      <c r="C25" s="38"/>
      <c r="D25" s="37"/>
      <c r="E25" s="39">
        <f>E12-E24</f>
        <v>-4235</v>
      </c>
    </row>
    <row r="26" spans="1:5" ht="23.25" customHeight="1">
      <c r="A26" s="81" t="s">
        <v>62</v>
      </c>
      <c r="B26" s="82"/>
      <c r="C26" s="76"/>
      <c r="D26" s="74"/>
      <c r="E26" s="75">
        <f>出納帳!F5</f>
        <v>70908</v>
      </c>
    </row>
    <row r="27" spans="1:5" ht="23.25" customHeight="1">
      <c r="A27" s="80" t="s">
        <v>61</v>
      </c>
      <c r="B27" s="77"/>
      <c r="C27" s="78"/>
      <c r="D27" s="120"/>
      <c r="E27" s="79">
        <f>E25+E26</f>
        <v>66673</v>
      </c>
    </row>
    <row r="28" spans="1:5" ht="23.25" customHeight="1"/>
    <row r="33" spans="2:5" ht="21.75" customHeight="1">
      <c r="B33" s="1" t="s">
        <v>17</v>
      </c>
    </row>
    <row r="34" spans="2:5" ht="20.100000000000001" customHeight="1">
      <c r="B34" s="69" t="s">
        <v>64</v>
      </c>
    </row>
    <row r="36" spans="2:5" ht="35.25" customHeight="1">
      <c r="C36" s="7" t="s">
        <v>0</v>
      </c>
      <c r="D36" s="70"/>
      <c r="E36" s="71" t="s">
        <v>1</v>
      </c>
    </row>
    <row r="37" spans="2:5" ht="35.25" customHeight="1">
      <c r="C37" s="7" t="s">
        <v>0</v>
      </c>
      <c r="D37" s="70"/>
      <c r="E37" s="71" t="s">
        <v>1</v>
      </c>
    </row>
    <row r="38" spans="2:5" ht="24.9" customHeight="1"/>
  </sheetData>
  <mergeCells count="4">
    <mergeCell ref="A1:E1"/>
    <mergeCell ref="A3:E3"/>
    <mergeCell ref="A7:C7"/>
    <mergeCell ref="D7:E7"/>
  </mergeCells>
  <phoneticPr fontId="2"/>
  <printOptions horizontalCentered="1"/>
  <pageMargins left="0.78740157480314965" right="0.41" top="0.74" bottom="0.42" header="0.51181102362204722" footer="0.31"/>
  <pageSetup paperSize="9" scale="98" orientation="portrait" horizontalDpi="4294967292" verticalDpi="4294967292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F50"/>
  <sheetViews>
    <sheetView tabSelected="1" zoomScaleNormal="100" workbookViewId="0">
      <selection activeCell="A31" sqref="A31:F31"/>
    </sheetView>
  </sheetViews>
  <sheetFormatPr defaultColWidth="11.44140625" defaultRowHeight="12"/>
  <cols>
    <col min="1" max="1" width="16.109375" customWidth="1"/>
    <col min="2" max="2" width="16.5546875" customWidth="1"/>
    <col min="3" max="5" width="16.109375" customWidth="1"/>
  </cols>
  <sheetData>
    <row r="6" spans="1:5" ht="21">
      <c r="A6" s="134" t="str">
        <f>収支報告書!A3</f>
        <v>第25回あやせ児童作品展</v>
      </c>
      <c r="B6" s="134"/>
      <c r="C6" s="134"/>
      <c r="D6" s="134"/>
      <c r="E6" s="134"/>
    </row>
    <row r="7" spans="1:5" ht="21">
      <c r="A7" s="15"/>
      <c r="B7" s="15"/>
      <c r="C7" s="15"/>
      <c r="D7" s="15"/>
      <c r="E7" s="15"/>
    </row>
    <row r="8" spans="1:5" ht="21">
      <c r="A8" s="15"/>
      <c r="B8" s="15"/>
      <c r="C8" s="15"/>
      <c r="D8" s="15"/>
      <c r="E8" s="15"/>
    </row>
    <row r="9" spans="1:5" ht="21">
      <c r="A9" s="15"/>
      <c r="B9" s="15"/>
      <c r="C9" s="15"/>
      <c r="D9" s="15"/>
      <c r="E9" s="15"/>
    </row>
    <row r="10" spans="1:5" ht="26.1" customHeight="1"/>
    <row r="11" spans="1:5" ht="28.2">
      <c r="A11" s="155" t="s">
        <v>2</v>
      </c>
      <c r="B11" s="155"/>
      <c r="C11" s="155"/>
      <c r="D11" s="155"/>
      <c r="E11" s="155"/>
    </row>
    <row r="30" spans="1:6" ht="16.2">
      <c r="A30" s="153" t="str">
        <f>CONCATENATE("自　令和",IF(YEAR(開始日)-2018=1,"元",YEAR(開始日)-2018),"年",MONTH(開始日),"月",DAY(開始日),"日")</f>
        <v>自　令和7年4月1日</v>
      </c>
      <c r="B30" s="153"/>
      <c r="C30" s="153"/>
      <c r="D30" s="153"/>
      <c r="E30" s="153"/>
      <c r="F30" s="153"/>
    </row>
    <row r="31" spans="1:6" ht="16.2">
      <c r="A31" s="154" t="str">
        <f>CONCATENATE("至　令和",IF(YEAR(終了日)-2018=1,"元",YEAR(終了日)-2018),"年",MONTH(終了日),"月",DAY(終了日),"日")</f>
        <v>至　令和7年12月22日</v>
      </c>
      <c r="B31" s="154"/>
      <c r="C31" s="154"/>
      <c r="D31" s="154"/>
      <c r="E31" s="154"/>
      <c r="F31" s="154"/>
    </row>
    <row r="38" spans="1:5" ht="21">
      <c r="A38" s="156"/>
      <c r="B38" s="156"/>
      <c r="C38" s="156"/>
      <c r="D38" s="156"/>
      <c r="E38" s="156"/>
    </row>
    <row r="50" spans="1:5" ht="21">
      <c r="A50" s="134"/>
      <c r="B50" s="134"/>
      <c r="C50" s="134"/>
      <c r="D50" s="134"/>
      <c r="E50" s="134"/>
    </row>
  </sheetData>
  <mergeCells count="6">
    <mergeCell ref="A30:F30"/>
    <mergeCell ref="A31:F31"/>
    <mergeCell ref="A50:E50"/>
    <mergeCell ref="A6:E6"/>
    <mergeCell ref="A11:E11"/>
    <mergeCell ref="A38:E38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20"/>
  <sheetViews>
    <sheetView zoomScaleNormal="100" workbookViewId="0">
      <selection activeCell="F4" sqref="F4"/>
    </sheetView>
  </sheetViews>
  <sheetFormatPr defaultColWidth="9.109375" defaultRowHeight="12"/>
  <cols>
    <col min="1" max="1" width="6" style="1" customWidth="1"/>
    <col min="2" max="2" width="12.5546875" style="1" customWidth="1"/>
    <col min="3" max="3" width="12" style="1" customWidth="1"/>
    <col min="4" max="4" width="15.109375" style="1" customWidth="1"/>
    <col min="5" max="16384" width="9.109375" style="1"/>
  </cols>
  <sheetData>
    <row r="1" spans="2:4" ht="17.25" customHeight="1"/>
    <row r="2" spans="2:4" ht="17.25" customHeight="1">
      <c r="B2" s="157" t="str">
        <f>基本情報!J2</f>
        <v>あやせ児童作品展</v>
      </c>
      <c r="C2" s="157"/>
      <c r="D2" s="157"/>
    </row>
    <row r="3" spans="2:4" ht="17.25" customHeight="1">
      <c r="B3" s="158" t="s">
        <v>57</v>
      </c>
      <c r="C3" s="158"/>
      <c r="D3" s="158"/>
    </row>
    <row r="4" spans="2:4" ht="24" customHeight="1">
      <c r="B4" s="44" t="s">
        <v>45</v>
      </c>
      <c r="C4" s="162"/>
      <c r="D4" s="162"/>
    </row>
    <row r="5" spans="2:4" ht="24" customHeight="1">
      <c r="B5" s="44" t="s">
        <v>40</v>
      </c>
      <c r="C5" s="6" t="s">
        <v>41</v>
      </c>
      <c r="D5" s="6" t="s">
        <v>42</v>
      </c>
    </row>
    <row r="6" spans="2:4" ht="24" customHeight="1">
      <c r="B6" s="45">
        <v>10000</v>
      </c>
      <c r="C6" s="64"/>
      <c r="D6" s="26">
        <f>B6*C6</f>
        <v>0</v>
      </c>
    </row>
    <row r="7" spans="2:4" ht="24" customHeight="1">
      <c r="B7" s="45">
        <v>5000</v>
      </c>
      <c r="C7" s="64"/>
      <c r="D7" s="26">
        <f t="shared" ref="D7:D14" si="0">B7*C7</f>
        <v>0</v>
      </c>
    </row>
    <row r="8" spans="2:4" ht="24" customHeight="1">
      <c r="B8" s="45">
        <v>1000</v>
      </c>
      <c r="C8" s="64"/>
      <c r="D8" s="26">
        <f t="shared" si="0"/>
        <v>0</v>
      </c>
    </row>
    <row r="9" spans="2:4" ht="24" customHeight="1">
      <c r="B9" s="45">
        <v>500</v>
      </c>
      <c r="C9" s="64"/>
      <c r="D9" s="26">
        <f t="shared" si="0"/>
        <v>0</v>
      </c>
    </row>
    <row r="10" spans="2:4" ht="24" customHeight="1">
      <c r="B10" s="45">
        <v>100</v>
      </c>
      <c r="C10" s="64"/>
      <c r="D10" s="26">
        <f t="shared" si="0"/>
        <v>0</v>
      </c>
    </row>
    <row r="11" spans="2:4" ht="24" customHeight="1">
      <c r="B11" s="45">
        <v>50</v>
      </c>
      <c r="C11" s="64"/>
      <c r="D11" s="26">
        <f t="shared" si="0"/>
        <v>0</v>
      </c>
    </row>
    <row r="12" spans="2:4" ht="24" customHeight="1">
      <c r="B12" s="45">
        <v>10</v>
      </c>
      <c r="C12" s="64"/>
      <c r="D12" s="26">
        <f t="shared" si="0"/>
        <v>0</v>
      </c>
    </row>
    <row r="13" spans="2:4" ht="24" customHeight="1">
      <c r="B13" s="45">
        <v>5</v>
      </c>
      <c r="C13" s="64"/>
      <c r="D13" s="26">
        <f t="shared" si="0"/>
        <v>0</v>
      </c>
    </row>
    <row r="14" spans="2:4" ht="24" customHeight="1">
      <c r="B14" s="45">
        <v>1</v>
      </c>
      <c r="C14" s="64"/>
      <c r="D14" s="26">
        <f t="shared" si="0"/>
        <v>0</v>
      </c>
    </row>
    <row r="15" spans="2:4" ht="24" customHeight="1">
      <c r="B15" s="160" t="s">
        <v>46</v>
      </c>
      <c r="C15" s="161"/>
      <c r="D15" s="26">
        <f>SUM(D6:D14)</f>
        <v>0</v>
      </c>
    </row>
    <row r="16" spans="2:4" ht="24" customHeight="1">
      <c r="B16" s="160" t="s">
        <v>44</v>
      </c>
      <c r="C16" s="161"/>
      <c r="D16" s="65"/>
    </row>
    <row r="17" spans="2:4" ht="24" customHeight="1">
      <c r="B17" s="160" t="s">
        <v>43</v>
      </c>
      <c r="C17" s="161"/>
      <c r="D17" s="26">
        <f>D15+D16</f>
        <v>0</v>
      </c>
    </row>
    <row r="19" spans="2:4" ht="21" customHeight="1">
      <c r="B19" s="7" t="s">
        <v>58</v>
      </c>
      <c r="C19" s="159" t="str">
        <f>基本情報!$J$11</f>
        <v>日下部公子</v>
      </c>
      <c r="D19" s="159"/>
    </row>
    <row r="20" spans="2:4" ht="21" customHeight="1"/>
  </sheetData>
  <sheetProtection sheet="1" objects="1" scenarios="1"/>
  <mergeCells count="7">
    <mergeCell ref="B2:D2"/>
    <mergeCell ref="B3:D3"/>
    <mergeCell ref="C19:D19"/>
    <mergeCell ref="B16:C16"/>
    <mergeCell ref="B17:C17"/>
    <mergeCell ref="C4:D4"/>
    <mergeCell ref="B15:C15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基本情報</vt:lpstr>
      <vt:lpstr>会計表紙</vt:lpstr>
      <vt:lpstr>出納帳</vt:lpstr>
      <vt:lpstr>協賛者一覧</vt:lpstr>
      <vt:lpstr>収支報告書</vt:lpstr>
      <vt:lpstr>証憑綴表紙</vt:lpstr>
      <vt:lpstr>金種票</vt:lpstr>
      <vt:lpstr>金種票!Print_Area</vt:lpstr>
      <vt:lpstr>協賛者一覧!Print_Titles</vt:lpstr>
      <vt:lpstr>出納帳!Print_Titles</vt:lpstr>
      <vt:lpstr>科目</vt:lpstr>
      <vt:lpstr>開始日</vt:lpstr>
      <vt:lpstr>協賛金収入</vt:lpstr>
      <vt:lpstr>終了日</vt:lpstr>
    </vt:vector>
  </TitlesOfParts>
  <Company>ＭＯＡ美術館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経理課</dc:creator>
  <cp:lastModifiedBy>公子 日下部</cp:lastModifiedBy>
  <cp:lastPrinted>2025-12-20T06:51:26Z</cp:lastPrinted>
  <dcterms:created xsi:type="dcterms:W3CDTF">2000-09-29T04:42:42Z</dcterms:created>
  <dcterms:modified xsi:type="dcterms:W3CDTF">2025-12-20T06:57:50Z</dcterms:modified>
</cp:coreProperties>
</file>